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9200" windowHeight="6096"/>
  </bookViews>
  <sheets>
    <sheet name="IMC from Total Cost Summary" sheetId="11" r:id="rId1"/>
    <sheet name="Labor Cost" sheetId="13" r:id="rId2"/>
    <sheet name="&lt;150" sheetId="10" r:id="rId3"/>
    <sheet name="&gt;150" sheetId="9" r:id="rId4"/>
    <sheet name="Combined Data" sheetId="12" r:id="rId5"/>
  </sheets>
  <definedNames>
    <definedName name="_xlnm._FilterDatabase" localSheetId="2" hidden="1">'&lt;150'!$A$4:$C$55</definedName>
    <definedName name="_xlnm._FilterDatabase" localSheetId="3" hidden="1">'&gt;150'!$A$4:$C$54</definedName>
  </definedNames>
  <calcPr calcId="152511"/>
</workbook>
</file>

<file path=xl/calcChain.xml><?xml version="1.0" encoding="utf-8"?>
<calcChain xmlns="http://schemas.openxmlformats.org/spreadsheetml/2006/main">
  <c r="E18" i="13" l="1"/>
  <c r="E17" i="13"/>
  <c r="E16" i="13"/>
  <c r="E15" i="13"/>
  <c r="E9" i="13"/>
  <c r="E8" i="13"/>
  <c r="E10" i="13" s="1"/>
  <c r="E23" i="11" l="1"/>
  <c r="E24" i="11"/>
  <c r="E21" i="11"/>
  <c r="E22" i="11"/>
  <c r="E19" i="13"/>
  <c r="E26" i="11" l="1"/>
  <c r="E27" i="11"/>
  <c r="E28" i="11"/>
  <c r="E25" i="11"/>
  <c r="E12" i="11"/>
  <c r="P22" i="12"/>
  <c r="F15" i="11" s="1"/>
  <c r="P21" i="12"/>
  <c r="F14" i="11" s="1"/>
  <c r="P20" i="12"/>
  <c r="F13" i="11" s="1"/>
  <c r="O20" i="12"/>
  <c r="E13" i="11" l="1"/>
  <c r="O22" i="12" l="1"/>
  <c r="O21" i="12"/>
  <c r="E15" i="11" l="1"/>
  <c r="E14" i="11"/>
  <c r="N19" i="12" l="1"/>
  <c r="N20" i="12" l="1"/>
  <c r="D13" i="11" s="1"/>
  <c r="N21" i="12"/>
  <c r="D14" i="11" s="1"/>
  <c r="N22" i="12"/>
  <c r="D15" i="11" s="1"/>
  <c r="D12" i="11"/>
  <c r="D7" i="11" l="1"/>
  <c r="D6" i="11"/>
  <c r="D5" i="11"/>
  <c r="D4" i="11"/>
  <c r="D25" i="11" l="1"/>
  <c r="D21" i="11"/>
  <c r="D26" i="11"/>
  <c r="D22" i="11"/>
  <c r="D23" i="11"/>
  <c r="D27" i="11"/>
  <c r="D24" i="11"/>
  <c r="D28" i="11"/>
  <c r="E7" i="11"/>
  <c r="G55" i="10"/>
  <c r="F55" i="10"/>
  <c r="H55" i="10" s="1"/>
  <c r="G54" i="10"/>
  <c r="F54" i="10"/>
  <c r="H54" i="10" s="1"/>
  <c r="G53" i="10"/>
  <c r="F53" i="10"/>
  <c r="H53" i="10" s="1"/>
  <c r="G52" i="10"/>
  <c r="F52" i="10"/>
  <c r="F51" i="10"/>
  <c r="H51" i="10" s="1"/>
  <c r="G50" i="10"/>
  <c r="F50" i="10"/>
  <c r="G49" i="10"/>
  <c r="F49" i="10"/>
  <c r="G48" i="10"/>
  <c r="F48" i="10"/>
  <c r="G47" i="10"/>
  <c r="F47" i="10"/>
  <c r="G46" i="10"/>
  <c r="F46" i="10"/>
  <c r="G45" i="10"/>
  <c r="F45" i="10"/>
  <c r="H45" i="10" s="1"/>
  <c r="G44" i="10"/>
  <c r="F44" i="10"/>
  <c r="H44" i="10" s="1"/>
  <c r="G43" i="10"/>
  <c r="F43" i="10"/>
  <c r="G42" i="10"/>
  <c r="F42" i="10"/>
  <c r="G41" i="10"/>
  <c r="F41" i="10"/>
  <c r="G40" i="10"/>
  <c r="F40" i="10"/>
  <c r="H40" i="10" s="1"/>
  <c r="G39" i="10"/>
  <c r="F39" i="10"/>
  <c r="G38" i="10"/>
  <c r="F38" i="10"/>
  <c r="I38" i="10"/>
  <c r="G37" i="10"/>
  <c r="F37" i="10"/>
  <c r="G36" i="10"/>
  <c r="F36" i="10"/>
  <c r="I36" i="10"/>
  <c r="G35" i="10"/>
  <c r="F35" i="10"/>
  <c r="G34" i="10"/>
  <c r="F34" i="10"/>
  <c r="G33" i="10"/>
  <c r="F33" i="10"/>
  <c r="G32" i="10"/>
  <c r="F32" i="10"/>
  <c r="G31" i="10"/>
  <c r="F31" i="10"/>
  <c r="G30" i="10"/>
  <c r="F30" i="10"/>
  <c r="G29" i="10"/>
  <c r="F29" i="10"/>
  <c r="G28" i="10"/>
  <c r="F28" i="10"/>
  <c r="G27" i="10"/>
  <c r="F27" i="10"/>
  <c r="G26" i="10"/>
  <c r="F26" i="10"/>
  <c r="G25" i="10"/>
  <c r="F25" i="10"/>
  <c r="I25" i="10"/>
  <c r="G24" i="10"/>
  <c r="F24" i="10"/>
  <c r="I24" i="10"/>
  <c r="G23" i="10"/>
  <c r="F23" i="10"/>
  <c r="G22" i="10"/>
  <c r="F22" i="10"/>
  <c r="I22" i="10"/>
  <c r="G21" i="10"/>
  <c r="F21" i="10"/>
  <c r="G20" i="10"/>
  <c r="F20" i="10"/>
  <c r="H20" i="10" s="1"/>
  <c r="G19" i="10"/>
  <c r="F19" i="10"/>
  <c r="G18" i="10"/>
  <c r="F18" i="10"/>
  <c r="G17" i="10"/>
  <c r="F17" i="10"/>
  <c r="H17" i="10" s="1"/>
  <c r="G16" i="10"/>
  <c r="F16" i="10"/>
  <c r="G15" i="10"/>
  <c r="F15" i="10"/>
  <c r="G14" i="10"/>
  <c r="F14" i="10"/>
  <c r="H14" i="10" s="1"/>
  <c r="G13" i="10"/>
  <c r="F13" i="10"/>
  <c r="I13" i="10"/>
  <c r="G12" i="10"/>
  <c r="F12" i="10"/>
  <c r="I12" i="10"/>
  <c r="G11" i="10"/>
  <c r="F11" i="10"/>
  <c r="G10" i="10"/>
  <c r="F10" i="10"/>
  <c r="G9" i="10"/>
  <c r="F9" i="10"/>
  <c r="G8" i="10"/>
  <c r="F8" i="10"/>
  <c r="H8" i="10" s="1"/>
  <c r="G7" i="10"/>
  <c r="F7" i="10"/>
  <c r="I7" i="10"/>
  <c r="G6" i="10"/>
  <c r="F6" i="10"/>
  <c r="I6" i="10"/>
  <c r="G5" i="10"/>
  <c r="F5" i="10"/>
  <c r="H5" i="10" s="1"/>
  <c r="H52" i="10" l="1"/>
  <c r="I28" i="11"/>
  <c r="F28" i="11"/>
  <c r="I24" i="11"/>
  <c r="F24" i="11"/>
  <c r="I23" i="11"/>
  <c r="F23" i="11"/>
  <c r="G23" i="11" s="1"/>
  <c r="F22" i="11"/>
  <c r="G22" i="11" s="1"/>
  <c r="I27" i="11"/>
  <c r="F27" i="11"/>
  <c r="I21" i="11"/>
  <c r="F21" i="11"/>
  <c r="F26" i="11"/>
  <c r="I26" i="11"/>
  <c r="I25" i="11"/>
  <c r="F25" i="11"/>
  <c r="H12" i="10"/>
  <c r="H23" i="10"/>
  <c r="H26" i="10"/>
  <c r="H28" i="10"/>
  <c r="H30" i="10"/>
  <c r="H32" i="10"/>
  <c r="H34" i="10"/>
  <c r="H39" i="10"/>
  <c r="H41" i="10"/>
  <c r="H43" i="10"/>
  <c r="H13" i="10"/>
  <c r="H10" i="10"/>
  <c r="H15" i="10"/>
  <c r="H19" i="10"/>
  <c r="H21" i="10"/>
  <c r="H24" i="10"/>
  <c r="H37" i="10"/>
  <c r="H47" i="10"/>
  <c r="H7" i="10"/>
  <c r="H9" i="10"/>
  <c r="H11" i="10"/>
  <c r="H16" i="10"/>
  <c r="H18" i="10"/>
  <c r="H36" i="10"/>
  <c r="H6" i="10"/>
  <c r="H22" i="10"/>
  <c r="H25" i="10"/>
  <c r="H27" i="10"/>
  <c r="H29" i="10"/>
  <c r="H31" i="10"/>
  <c r="H33" i="10"/>
  <c r="H35" i="10"/>
  <c r="H38" i="10"/>
  <c r="H42" i="10"/>
  <c r="H46" i="10"/>
  <c r="H48" i="10"/>
  <c r="H50" i="10"/>
  <c r="H49" i="10"/>
  <c r="I28" i="10"/>
  <c r="P14" i="10"/>
  <c r="I30" i="10"/>
  <c r="E5" i="11"/>
  <c r="E6" i="11"/>
  <c r="I34" i="10"/>
  <c r="I49" i="10"/>
  <c r="I16" i="10"/>
  <c r="I50" i="10"/>
  <c r="I10" i="10"/>
  <c r="G24" i="11" l="1"/>
  <c r="G27" i="11"/>
  <c r="G28" i="11"/>
  <c r="G26" i="11"/>
  <c r="N13" i="10"/>
  <c r="O14" i="10"/>
  <c r="N14" i="10" s="1"/>
  <c r="N14" i="9" l="1"/>
  <c r="I55" i="10"/>
  <c r="P16" i="10" s="1"/>
  <c r="I54" i="10"/>
  <c r="P15" i="10" s="1"/>
  <c r="O15" i="10" l="1"/>
  <c r="N15" i="10" s="1"/>
  <c r="O16" i="10"/>
  <c r="N16" i="10" s="1"/>
  <c r="F54" i="9" l="1"/>
  <c r="F53" i="9"/>
  <c r="H53" i="9" s="1"/>
  <c r="F52" i="9"/>
  <c r="F51" i="9"/>
  <c r="H51" i="9" s="1"/>
  <c r="F50" i="9"/>
  <c r="F49" i="9"/>
  <c r="F48" i="9"/>
  <c r="H48" i="9" s="1"/>
  <c r="F46" i="9"/>
  <c r="F47" i="9"/>
  <c r="F45" i="9"/>
  <c r="H45" i="9" s="1"/>
  <c r="F44" i="9"/>
  <c r="F43" i="9"/>
  <c r="F42" i="9"/>
  <c r="F41" i="9"/>
  <c r="F40" i="9"/>
  <c r="H40" i="9" s="1"/>
  <c r="F39" i="9"/>
  <c r="F38" i="9"/>
  <c r="F37" i="9"/>
  <c r="F36" i="9"/>
  <c r="F35" i="9"/>
  <c r="H35" i="9" s="1"/>
  <c r="F34" i="9"/>
  <c r="F33" i="9"/>
  <c r="F32" i="9"/>
  <c r="F31" i="9"/>
  <c r="F30" i="9"/>
  <c r="H30" i="9" s="1"/>
  <c r="F29" i="9"/>
  <c r="F28" i="9"/>
  <c r="F27" i="9"/>
  <c r="F26" i="9"/>
  <c r="F25" i="9"/>
  <c r="H25" i="9" s="1"/>
  <c r="F24" i="9"/>
  <c r="F23" i="9"/>
  <c r="F22" i="9"/>
  <c r="F21" i="9"/>
  <c r="F20" i="9"/>
  <c r="F19" i="9"/>
  <c r="H19" i="9" s="1"/>
  <c r="F18" i="9"/>
  <c r="F17" i="9"/>
  <c r="H17" i="9" s="1"/>
  <c r="F16" i="9"/>
  <c r="F15" i="9"/>
  <c r="F14" i="9"/>
  <c r="F13" i="9"/>
  <c r="F12" i="9"/>
  <c r="F11" i="9"/>
  <c r="H11" i="9" s="1"/>
  <c r="F10" i="9"/>
  <c r="F9" i="9"/>
  <c r="F8" i="9"/>
  <c r="F7" i="9"/>
  <c r="F6" i="9"/>
  <c r="F5" i="9"/>
  <c r="H5" i="9" s="1"/>
  <c r="G54" i="9" l="1"/>
  <c r="H54" i="9" s="1"/>
  <c r="G53" i="9"/>
  <c r="G52" i="9"/>
  <c r="H52" i="9" s="1"/>
  <c r="G51" i="9"/>
  <c r="G50" i="9"/>
  <c r="H50" i="9" s="1"/>
  <c r="G49" i="9"/>
  <c r="H49" i="9" s="1"/>
  <c r="G48" i="9"/>
  <c r="G46" i="9"/>
  <c r="H46" i="9" s="1"/>
  <c r="G47" i="9"/>
  <c r="H47" i="9" s="1"/>
  <c r="G45" i="9"/>
  <c r="G44" i="9"/>
  <c r="H44" i="9" s="1"/>
  <c r="G43" i="9"/>
  <c r="H43" i="9" s="1"/>
  <c r="G42" i="9"/>
  <c r="H42" i="9" s="1"/>
  <c r="G41" i="9"/>
  <c r="H41" i="9" s="1"/>
  <c r="G40" i="9"/>
  <c r="G39" i="9"/>
  <c r="H39" i="9" s="1"/>
  <c r="G38" i="9"/>
  <c r="H38" i="9" s="1"/>
  <c r="G37" i="9"/>
  <c r="H37" i="9" s="1"/>
  <c r="G36" i="9"/>
  <c r="H36" i="9" s="1"/>
  <c r="G35" i="9"/>
  <c r="G34" i="9"/>
  <c r="H34" i="9" s="1"/>
  <c r="G33" i="9"/>
  <c r="H33" i="9" s="1"/>
  <c r="G32" i="9"/>
  <c r="H32" i="9" s="1"/>
  <c r="G31" i="9"/>
  <c r="H31" i="9" s="1"/>
  <c r="G30" i="9"/>
  <c r="G29" i="9"/>
  <c r="H29" i="9" s="1"/>
  <c r="G28" i="9"/>
  <c r="H28" i="9" s="1"/>
  <c r="G27" i="9"/>
  <c r="H27" i="9" s="1"/>
  <c r="G26" i="9"/>
  <c r="H26" i="9" s="1"/>
  <c r="G25" i="9"/>
  <c r="G24" i="9"/>
  <c r="H24" i="9" s="1"/>
  <c r="G23" i="9"/>
  <c r="H23" i="9" s="1"/>
  <c r="G22" i="9"/>
  <c r="H22" i="9" s="1"/>
  <c r="G21" i="9"/>
  <c r="H21" i="9" s="1"/>
  <c r="G20" i="9"/>
  <c r="H20" i="9" s="1"/>
  <c r="G18" i="9"/>
  <c r="H18" i="9" s="1"/>
  <c r="G17" i="9"/>
  <c r="G16" i="9"/>
  <c r="H16" i="9" s="1"/>
  <c r="G15" i="9"/>
  <c r="H15" i="9" s="1"/>
  <c r="G14" i="9"/>
  <c r="H14" i="9" s="1"/>
  <c r="G13" i="9"/>
  <c r="H13" i="9" s="1"/>
  <c r="G12" i="9"/>
  <c r="H12" i="9" s="1"/>
  <c r="G11" i="9"/>
  <c r="G10" i="9"/>
  <c r="H10" i="9" s="1"/>
  <c r="G9" i="9"/>
  <c r="H9" i="9" s="1"/>
  <c r="G8" i="9"/>
  <c r="H8" i="9" s="1"/>
  <c r="G7" i="9"/>
  <c r="H7" i="9" s="1"/>
  <c r="G6" i="9"/>
  <c r="H6" i="9" s="1"/>
  <c r="G5" i="9"/>
  <c r="I34" i="9" l="1"/>
  <c r="I42" i="9"/>
  <c r="I13" i="9"/>
  <c r="I27" i="9"/>
  <c r="P15" i="9"/>
  <c r="I21" i="9"/>
  <c r="I33" i="9"/>
  <c r="I23" i="9"/>
  <c r="I43" i="9"/>
  <c r="I28" i="9"/>
  <c r="I22" i="9"/>
  <c r="I47" i="9"/>
  <c r="O15" i="9" l="1"/>
  <c r="I37" i="9" l="1"/>
  <c r="N15" i="9"/>
  <c r="I38" i="9"/>
  <c r="I15" i="9"/>
  <c r="I16" i="9"/>
  <c r="P17" i="9" s="1"/>
  <c r="P16" i="9" l="1"/>
  <c r="O16" i="9"/>
  <c r="N16" i="9" s="1"/>
  <c r="O17" i="9"/>
  <c r="N17" i="9" s="1"/>
</calcChain>
</file>

<file path=xl/sharedStrings.xml><?xml version="1.0" encoding="utf-8"?>
<sst xmlns="http://schemas.openxmlformats.org/spreadsheetml/2006/main" count="115" uniqueCount="54">
  <si>
    <t>EER</t>
  </si>
  <si>
    <t>Tier</t>
  </si>
  <si>
    <t>IPLV</t>
  </si>
  <si>
    <t>&lt;150 &amp; ≥150</t>
  </si>
  <si>
    <t>Avg IMC/ton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</si>
  <si>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150</t>
    </r>
  </si>
  <si>
    <t>&lt;150</t>
  </si>
  <si>
    <t>Combined</t>
  </si>
  <si>
    <t>Actual Tonnage</t>
  </si>
  <si>
    <t>Usable IMC/ton</t>
  </si>
  <si>
    <t>IMC/ton</t>
  </si>
  <si>
    <t>IEER Tier</t>
  </si>
  <si>
    <t>Coeff</t>
  </si>
  <si>
    <t>Exponential</t>
  </si>
  <si>
    <t>Proposed Trended IMC</t>
  </si>
  <si>
    <t>EER Tier</t>
  </si>
  <si>
    <t>$/ton</t>
  </si>
  <si>
    <t>Units</t>
  </si>
  <si>
    <t>Proposed Measure Cost</t>
  </si>
  <si>
    <t>Size</t>
  </si>
  <si>
    <t>Title 24 Path A</t>
  </si>
  <si>
    <t>DEER EER</t>
  </si>
  <si>
    <t>DEER Min IPLV</t>
  </si>
  <si>
    <t># of Units</t>
  </si>
  <si>
    <t>All</t>
  </si>
  <si>
    <t>&gt;150</t>
  </si>
  <si>
    <t xml:space="preserve">*Data for &lt;150 and &gt;150 are combined because of limited data data sets for Tier 2 and 3 &lt;150 and Tier 1 and 2 for =&gt;150 </t>
  </si>
  <si>
    <t>*Limited Data was provided for Tier 2 equipment and therefore a trendline was used to create pricing estimates for each tier. The exponential curve fit had a better R squared value than the linear fit and HVAC pricing trends tend to follow an exponential curve, so an exponential function was used instead of linear interpolation.</t>
  </si>
  <si>
    <t>Exponential Function*</t>
  </si>
  <si>
    <t>Avg GMC/ton</t>
  </si>
  <si>
    <t>Avg. Cost/ton</t>
  </si>
  <si>
    <t>Cost Source: 2010-2012 WO017 Ex Ante Measure Cost Study Final Report (Page 161 of 371)</t>
  </si>
  <si>
    <t>Chiller</t>
  </si>
  <si>
    <t>Labor Cost
($/Ton)</t>
  </si>
  <si>
    <t>Labor Hours
(Hr/Ton)</t>
  </si>
  <si>
    <t>Air-Cooled Chillers –100 ton ground level</t>
  </si>
  <si>
    <t>Air-Cooled Chillers –200 ton ground level</t>
  </si>
  <si>
    <t>Air-Cooled Chillers –300 ton ground level</t>
  </si>
  <si>
    <t>Air-Cooled Chillers –100 ton roof level</t>
  </si>
  <si>
    <t>Air-Cooled Chillers –200 ton roof level</t>
  </si>
  <si>
    <t>Air-Cooled Chillers –300 ton roof level</t>
  </si>
  <si>
    <t>Chiller &lt; 150 Tons</t>
  </si>
  <si>
    <t>Chiller &gt; 150 Tons</t>
  </si>
  <si>
    <t>Labor Rate
($/Hr)</t>
  </si>
  <si>
    <t>Average Chiller Cost &lt; 150 Tons</t>
  </si>
  <si>
    <t>Average Chiller Cost &gt;= 150 Tons</t>
  </si>
  <si>
    <t>Labor Cost Calculation</t>
  </si>
  <si>
    <t>Material Cost
$/ton</t>
  </si>
  <si>
    <t>Labor Cost
$/ton</t>
  </si>
  <si>
    <t>Total Cost
$/ton</t>
  </si>
  <si>
    <t>IMC
$/ton</t>
  </si>
  <si>
    <t>&lt; 150 Tons</t>
  </si>
  <si>
    <t>&gt;= 150 Tons</t>
  </si>
  <si>
    <t>0 (Baseline)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</si>
</sst>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000_);_(* \(#,##0.0000\);_(* &quot;-&quot;??_);_(@_)"/>
    <numFmt numFmtId="169" formatCode="&quot;$&quot;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4">
    <xf numFmtId="0" fontId="0" fillId="0" borderId="0" xfId="0"/>
    <xf numFmtId="164" fontId="3" fillId="0" borderId="3" xfId="1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5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44" fontId="0" fillId="5" borderId="0" xfId="1" applyFont="1" applyFill="1" applyBorder="1" applyAlignment="1">
      <alignment horizontal="center"/>
    </xf>
    <xf numFmtId="37" fontId="0" fillId="0" borderId="1" xfId="0" applyNumberFormat="1" applyFill="1" applyBorder="1" applyAlignment="1">
      <alignment horizontal="center"/>
    </xf>
    <xf numFmtId="166" fontId="0" fillId="0" borderId="1" xfId="0" applyNumberFormat="1" applyFill="1" applyBorder="1"/>
    <xf numFmtId="0" fontId="0" fillId="0" borderId="2" xfId="0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37" fontId="0" fillId="5" borderId="6" xfId="0" applyNumberFormat="1" applyFill="1" applyBorder="1" applyAlignment="1">
      <alignment horizontal="center"/>
    </xf>
    <xf numFmtId="166" fontId="0" fillId="5" borderId="6" xfId="0" applyNumberFormat="1" applyFill="1" applyBorder="1"/>
    <xf numFmtId="0" fontId="0" fillId="5" borderId="7" xfId="0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37" fontId="0" fillId="5" borderId="13" xfId="0" applyNumberFormat="1" applyFill="1" applyBorder="1" applyAlignment="1">
      <alignment horizontal="center"/>
    </xf>
    <xf numFmtId="166" fontId="0" fillId="5" borderId="13" xfId="0" applyNumberFormat="1" applyFill="1" applyBorder="1"/>
    <xf numFmtId="0" fontId="0" fillId="5" borderId="14" xfId="0" applyFill="1" applyBorder="1" applyAlignment="1">
      <alignment horizontal="center"/>
    </xf>
    <xf numFmtId="0" fontId="8" fillId="5" borderId="14" xfId="0" applyFont="1" applyFill="1" applyBorder="1" applyAlignment="1">
      <alignment horizontal="center"/>
    </xf>
    <xf numFmtId="37" fontId="0" fillId="0" borderId="1" xfId="0" applyNumberFormat="1" applyBorder="1" applyAlignment="1">
      <alignment horizontal="center"/>
    </xf>
    <xf numFmtId="166" fontId="0" fillId="0" borderId="1" xfId="0" applyNumberFormat="1" applyBorder="1"/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center"/>
    </xf>
    <xf numFmtId="37" fontId="0" fillId="0" borderId="4" xfId="0" applyNumberFormat="1" applyFill="1" applyBorder="1" applyAlignment="1">
      <alignment horizontal="center"/>
    </xf>
    <xf numFmtId="166" fontId="0" fillId="0" borderId="4" xfId="0" applyNumberFormat="1" applyFill="1" applyBorder="1"/>
    <xf numFmtId="0" fontId="8" fillId="0" borderId="0" xfId="0" applyFont="1" applyFill="1" applyBorder="1" applyAlignment="1">
      <alignment horizontal="center"/>
    </xf>
    <xf numFmtId="37" fontId="0" fillId="0" borderId="4" xfId="0" applyNumberFormat="1" applyBorder="1" applyAlignment="1">
      <alignment horizontal="center"/>
    </xf>
    <xf numFmtId="166" fontId="0" fillId="0" borderId="4" xfId="0" applyNumberFormat="1" applyBorder="1"/>
    <xf numFmtId="0" fontId="8" fillId="0" borderId="0" xfId="0" applyFont="1" applyBorder="1" applyAlignment="1">
      <alignment horizontal="center"/>
    </xf>
    <xf numFmtId="37" fontId="0" fillId="5" borderId="4" xfId="0" applyNumberFormat="1" applyFill="1" applyBorder="1" applyAlignment="1">
      <alignment horizontal="center"/>
    </xf>
    <xf numFmtId="166" fontId="0" fillId="5" borderId="4" xfId="0" applyNumberFormat="1" applyFill="1" applyBorder="1"/>
    <xf numFmtId="0" fontId="0" fillId="5" borderId="0" xfId="0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164" fontId="0" fillId="0" borderId="0" xfId="1" applyNumberFormat="1" applyFont="1"/>
    <xf numFmtId="0" fontId="0" fillId="0" borderId="9" xfId="0" applyFill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166" fontId="0" fillId="0" borderId="0" xfId="0" applyNumberFormat="1" applyBorder="1"/>
    <xf numFmtId="44" fontId="0" fillId="4" borderId="0" xfId="1" applyFont="1" applyFill="1"/>
    <xf numFmtId="44" fontId="0" fillId="4" borderId="8" xfId="1" applyFont="1" applyFill="1" applyBorder="1"/>
    <xf numFmtId="0" fontId="3" fillId="0" borderId="0" xfId="0" applyFont="1"/>
    <xf numFmtId="0" fontId="0" fillId="0" borderId="0" xfId="0" applyAlignment="1">
      <alignment horizontal="center"/>
    </xf>
    <xf numFmtId="1" fontId="0" fillId="0" borderId="0" xfId="2" applyNumberFormat="1" applyFont="1" applyFill="1"/>
    <xf numFmtId="44" fontId="0" fillId="5" borderId="5" xfId="1" applyFont="1" applyFill="1" applyBorder="1" applyAlignment="1">
      <alignment horizontal="center"/>
    </xf>
    <xf numFmtId="44" fontId="0" fillId="4" borderId="0" xfId="1" applyFont="1" applyFill="1" applyBorder="1"/>
    <xf numFmtId="1" fontId="0" fillId="0" borderId="0" xfId="2" applyNumberFormat="1" applyFont="1" applyFill="1" applyBorder="1"/>
    <xf numFmtId="0" fontId="0" fillId="0" borderId="8" xfId="0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166" fontId="0" fillId="0" borderId="15" xfId="0" applyNumberFormat="1" applyFill="1" applyBorder="1"/>
    <xf numFmtId="37" fontId="0" fillId="0" borderId="15" xfId="0" applyNumberFormat="1" applyFill="1" applyBorder="1" applyAlignment="1">
      <alignment horizontal="center"/>
    </xf>
    <xf numFmtId="44" fontId="0" fillId="0" borderId="4" xfId="0" applyNumberFormat="1" applyBorder="1"/>
    <xf numFmtId="0" fontId="0" fillId="0" borderId="0" xfId="0" applyAlignment="1">
      <alignment horizontal="center"/>
    </xf>
    <xf numFmtId="43" fontId="0" fillId="0" borderId="0" xfId="2" applyFont="1" applyFill="1"/>
    <xf numFmtId="43" fontId="3" fillId="0" borderId="0" xfId="2" applyFont="1" applyFill="1"/>
    <xf numFmtId="0" fontId="0" fillId="3" borderId="0" xfId="0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166" fontId="0" fillId="3" borderId="4" xfId="0" applyNumberFormat="1" applyFill="1" applyBorder="1"/>
    <xf numFmtId="37" fontId="0" fillId="3" borderId="4" xfId="0" applyNumberForma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166" fontId="0" fillId="3" borderId="6" xfId="0" applyNumberFormat="1" applyFill="1" applyBorder="1"/>
    <xf numFmtId="37" fontId="0" fillId="3" borderId="6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166" fontId="0" fillId="3" borderId="1" xfId="0" applyNumberFormat="1" applyFill="1" applyBorder="1"/>
    <xf numFmtId="37" fontId="0" fillId="3" borderId="1" xfId="0" applyNumberFormat="1" applyFill="1" applyBorder="1" applyAlignment="1">
      <alignment horizontal="center"/>
    </xf>
    <xf numFmtId="44" fontId="0" fillId="5" borderId="8" xfId="1" applyFon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166" fontId="0" fillId="6" borderId="4" xfId="0" applyNumberFormat="1" applyFill="1" applyBorder="1"/>
    <xf numFmtId="37" fontId="0" fillId="6" borderId="4" xfId="0" applyNumberFormat="1" applyFill="1" applyBorder="1" applyAlignment="1">
      <alignment horizontal="center"/>
    </xf>
    <xf numFmtId="167" fontId="0" fillId="0" borderId="0" xfId="2" applyNumberFormat="1" applyFont="1"/>
    <xf numFmtId="0" fontId="7" fillId="0" borderId="2" xfId="0" applyFont="1" applyBorder="1" applyAlignment="1">
      <alignment horizontal="center" vertical="top" wrapText="1"/>
    </xf>
    <xf numFmtId="0" fontId="0" fillId="0" borderId="2" xfId="0" applyBorder="1"/>
    <xf numFmtId="43" fontId="2" fillId="0" borderId="9" xfId="2" applyFont="1" applyBorder="1" applyAlignment="1">
      <alignment horizontal="center" wrapText="1"/>
    </xf>
    <xf numFmtId="164" fontId="3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3" xfId="2" applyNumberFormat="1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9" xfId="2" applyNumberFormat="1" applyFont="1" applyBorder="1" applyAlignment="1">
      <alignment horizontal="center"/>
    </xf>
    <xf numFmtId="164" fontId="3" fillId="0" borderId="29" xfId="1" applyNumberFormat="1" applyFont="1" applyBorder="1" applyAlignment="1">
      <alignment horizontal="center"/>
    </xf>
    <xf numFmtId="0" fontId="0" fillId="0" borderId="9" xfId="0" applyBorder="1"/>
    <xf numFmtId="0" fontId="2" fillId="2" borderId="9" xfId="0" applyFont="1" applyFill="1" applyBorder="1" applyAlignment="1">
      <alignment horizontal="center"/>
    </xf>
    <xf numFmtId="164" fontId="0" fillId="0" borderId="9" xfId="1" applyNumberFormat="1" applyFont="1" applyBorder="1"/>
    <xf numFmtId="164" fontId="0" fillId="0" borderId="9" xfId="0" applyNumberFormat="1" applyBorder="1"/>
    <xf numFmtId="0" fontId="0" fillId="0" borderId="16" xfId="0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0" fillId="0" borderId="17" xfId="0" applyBorder="1"/>
    <xf numFmtId="0" fontId="0" fillId="0" borderId="19" xfId="0" applyBorder="1"/>
    <xf numFmtId="0" fontId="0" fillId="0" borderId="10" xfId="0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0" fillId="0" borderId="20" xfId="0" applyBorder="1"/>
    <xf numFmtId="0" fontId="3" fillId="0" borderId="16" xfId="0" applyFont="1" applyFill="1" applyBorder="1"/>
    <xf numFmtId="0" fontId="3" fillId="0" borderId="17" xfId="0" applyFont="1" applyFill="1" applyBorder="1"/>
    <xf numFmtId="0" fontId="3" fillId="0" borderId="12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3" fillId="0" borderId="16" xfId="0" applyFont="1" applyBorder="1"/>
    <xf numFmtId="164" fontId="0" fillId="0" borderId="19" xfId="1" applyNumberFormat="1" applyFont="1" applyBorder="1"/>
    <xf numFmtId="167" fontId="0" fillId="0" borderId="19" xfId="2" applyNumberFormat="1" applyFont="1" applyBorder="1"/>
    <xf numFmtId="0" fontId="0" fillId="0" borderId="10" xfId="0" applyBorder="1"/>
    <xf numFmtId="164" fontId="0" fillId="0" borderId="10" xfId="0" applyNumberFormat="1" applyBorder="1"/>
    <xf numFmtId="164" fontId="0" fillId="0" borderId="10" xfId="1" applyNumberFormat="1" applyFont="1" applyBorder="1"/>
    <xf numFmtId="167" fontId="0" fillId="0" borderId="20" xfId="2" applyNumberFormat="1" applyFont="1" applyBorder="1"/>
    <xf numFmtId="0" fontId="0" fillId="0" borderId="18" xfId="0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43" fontId="3" fillId="0" borderId="0" xfId="2" applyFont="1" applyBorder="1" applyAlignment="1">
      <alignment horizontal="center"/>
    </xf>
    <xf numFmtId="0" fontId="3" fillId="0" borderId="28" xfId="1" applyNumberFormat="1" applyFont="1" applyBorder="1" applyAlignment="1">
      <alignment horizontal="center"/>
    </xf>
    <xf numFmtId="0" fontId="3" fillId="0" borderId="30" xfId="1" applyNumberFormat="1" applyFon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28" xfId="0" applyBorder="1"/>
    <xf numFmtId="0" fontId="3" fillId="0" borderId="25" xfId="0" applyFont="1" applyFill="1" applyBorder="1" applyAlignment="1">
      <alignment horizontal="center"/>
    </xf>
    <xf numFmtId="0" fontId="3" fillId="0" borderId="25" xfId="0" applyFont="1" applyFill="1" applyBorder="1"/>
    <xf numFmtId="0" fontId="3" fillId="0" borderId="26" xfId="0" applyFont="1" applyFill="1" applyBorder="1"/>
    <xf numFmtId="165" fontId="3" fillId="7" borderId="9" xfId="0" applyNumberFormat="1" applyFont="1" applyFill="1" applyBorder="1" applyAlignment="1">
      <alignment horizontal="center" wrapText="1"/>
    </xf>
    <xf numFmtId="165" fontId="3" fillId="7" borderId="9" xfId="0" applyNumberFormat="1" applyFont="1" applyFill="1" applyBorder="1"/>
    <xf numFmtId="0" fontId="0" fillId="6" borderId="0" xfId="0" applyFill="1"/>
    <xf numFmtId="0" fontId="7" fillId="6" borderId="0" xfId="0" applyFont="1" applyFill="1"/>
    <xf numFmtId="0" fontId="0" fillId="6" borderId="0" xfId="0" applyFill="1" applyAlignment="1">
      <alignment horizontal="center" vertical="center"/>
    </xf>
    <xf numFmtId="0" fontId="10" fillId="0" borderId="9" xfId="0" applyFont="1" applyFill="1" applyBorder="1" applyAlignment="1">
      <alignment horizontal="center"/>
    </xf>
    <xf numFmtId="164" fontId="9" fillId="0" borderId="19" xfId="1" applyNumberFormat="1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1" fillId="4" borderId="12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/>
    </xf>
    <xf numFmtId="164" fontId="10" fillId="6" borderId="9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164" fontId="9" fillId="4" borderId="9" xfId="0" applyNumberFormat="1" applyFont="1" applyFill="1" applyBorder="1" applyAlignment="1">
      <alignment horizontal="center" vertical="center"/>
    </xf>
    <xf numFmtId="2" fontId="10" fillId="6" borderId="9" xfId="0" applyNumberFormat="1" applyFont="1" applyFill="1" applyBorder="1" applyAlignment="1">
      <alignment horizontal="center" vertical="center"/>
    </xf>
    <xf numFmtId="43" fontId="3" fillId="0" borderId="9" xfId="2" applyFont="1" applyBorder="1" applyAlignment="1">
      <alignment horizontal="center" wrapText="1"/>
    </xf>
    <xf numFmtId="0" fontId="3" fillId="7" borderId="9" xfId="0" applyFont="1" applyFill="1" applyBorder="1"/>
    <xf numFmtId="0" fontId="3" fillId="0" borderId="9" xfId="0" applyFont="1" applyBorder="1" applyAlignment="1">
      <alignment horizontal="center"/>
    </xf>
    <xf numFmtId="0" fontId="0" fillId="0" borderId="0" xfId="0" applyNumberFormat="1" applyAlignment="1" applyProtection="1">
      <alignment horizontal="center"/>
      <protection locked="0"/>
    </xf>
    <xf numFmtId="164" fontId="0" fillId="0" borderId="0" xfId="0" applyNumberFormat="1"/>
    <xf numFmtId="169" fontId="9" fillId="0" borderId="19" xfId="1" applyNumberFormat="1" applyFont="1" applyFill="1" applyBorder="1" applyAlignment="1">
      <alignment horizontal="center"/>
    </xf>
    <xf numFmtId="169" fontId="9" fillId="0" borderId="20" xfId="1" applyNumberFormat="1" applyFont="1" applyFill="1" applyBorder="1" applyAlignment="1">
      <alignment horizontal="center"/>
    </xf>
    <xf numFmtId="169" fontId="10" fillId="0" borderId="9" xfId="0" applyNumberFormat="1" applyFont="1" applyFill="1" applyBorder="1" applyAlignment="1">
      <alignment horizontal="center"/>
    </xf>
    <xf numFmtId="169" fontId="10" fillId="0" borderId="10" xfId="0" applyNumberFormat="1" applyFont="1" applyFill="1" applyBorder="1" applyAlignment="1">
      <alignment horizontal="center"/>
    </xf>
    <xf numFmtId="43" fontId="3" fillId="0" borderId="31" xfId="2" applyFont="1" applyBorder="1" applyAlignment="1">
      <alignment horizontal="center"/>
    </xf>
    <xf numFmtId="43" fontId="3" fillId="0" borderId="14" xfId="2" applyFont="1" applyBorder="1" applyAlignment="1">
      <alignment horizontal="center"/>
    </xf>
    <xf numFmtId="43" fontId="3" fillId="0" borderId="13" xfId="2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9" fillId="0" borderId="18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164" fontId="3" fillId="0" borderId="27" xfId="1" applyNumberFormat="1" applyFont="1" applyBorder="1" applyAlignment="1">
      <alignment horizontal="center" vertical="center" wrapText="1"/>
    </xf>
    <xf numFmtId="164" fontId="3" fillId="0" borderId="21" xfId="1" applyNumberFormat="1" applyFont="1" applyBorder="1" applyAlignment="1">
      <alignment horizontal="center" vertical="center" wrapText="1"/>
    </xf>
    <xf numFmtId="164" fontId="3" fillId="0" borderId="22" xfId="1" applyNumberFormat="1" applyFont="1" applyBorder="1" applyAlignment="1">
      <alignment horizontal="center" vertical="center" wrapText="1"/>
    </xf>
    <xf numFmtId="43" fontId="3" fillId="0" borderId="9" xfId="2" applyFont="1" applyBorder="1" applyAlignment="1">
      <alignment horizontal="center" vertical="center"/>
    </xf>
    <xf numFmtId="168" fontId="3" fillId="0" borderId="9" xfId="2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top" wrapText="1"/>
    </xf>
    <xf numFmtId="0" fontId="9" fillId="4" borderId="9" xfId="0" applyFont="1" applyFill="1" applyBorder="1" applyAlignment="1">
      <alignment horizontal="center" vertical="center"/>
    </xf>
    <xf numFmtId="0" fontId="9" fillId="4" borderId="31" xfId="0" applyFont="1" applyFill="1" applyBorder="1" applyAlignment="1">
      <alignment horizontal="center"/>
    </xf>
    <xf numFmtId="0" fontId="9" fillId="4" borderId="14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7C80"/>
      <color rgb="FF7E0000"/>
      <color rgb="FFE9A9AB"/>
      <color rgb="FFC7A1E3"/>
      <color rgb="FFB482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Avg </a:t>
            </a:r>
            <a:r>
              <a:rPr lang="en-US" baseline="0"/>
              <a:t> Total Cost/</a:t>
            </a:r>
            <a:r>
              <a:rPr lang="en-US"/>
              <a:t>ton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'IMC from Total Cost Summary'!$D$11</c:f>
              <c:strCache>
                <c:ptCount val="1"/>
                <c:pt idx="0">
                  <c:v>Avg GMC/ton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-0.28764190028164877"/>
                  <c:y val="-3.1239735383954199E-2"/>
                </c:manualLayout>
              </c:layout>
              <c:numFmt formatCode="General" sourceLinked="0"/>
            </c:trendlineLbl>
          </c:trendline>
          <c:trendline>
            <c:trendlineType val="exp"/>
            <c:dispRSqr val="1"/>
            <c:dispEq val="1"/>
            <c:trendlineLbl>
              <c:layout>
                <c:manualLayout>
                  <c:x val="0.25182917352722212"/>
                  <c:y val="-8.7331203164821791E-2"/>
                </c:manualLayout>
              </c:layout>
              <c:numFmt formatCode="General" sourceLinked="0"/>
            </c:trendlineLbl>
          </c:trendline>
          <c:cat>
            <c:numRef>
              <c:f>'IMC from Total Cost Summary'!$C$12:$C$15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'IMC from Total Cost Summary'!$D$12:$D$15</c:f>
              <c:numCache>
                <c:formatCode>"$"#,##0.00</c:formatCode>
                <c:ptCount val="4"/>
                <c:pt idx="0">
                  <c:v>484.17999999999995</c:v>
                </c:pt>
                <c:pt idx="1">
                  <c:v>496.71887419966174</c:v>
                </c:pt>
                <c:pt idx="2">
                  <c:v>626.29524118711129</c:v>
                </c:pt>
                <c:pt idx="3">
                  <c:v>591.85982348553898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A3B-49A5-834E-AC07CF02C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775520"/>
        <c:axId val="195091456"/>
      </c:lineChart>
      <c:catAx>
        <c:axId val="32477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5091456"/>
        <c:crosses val="autoZero"/>
        <c:auto val="1"/>
        <c:lblAlgn val="ctr"/>
        <c:lblOffset val="100"/>
        <c:noMultiLvlLbl val="0"/>
      </c:catAx>
      <c:valAx>
        <c:axId val="195091456"/>
        <c:scaling>
          <c:orientation val="minMax"/>
          <c:min val="0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324775520"/>
        <c:crossesAt val="1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99061</xdr:colOff>
      <xdr:row>1</xdr:row>
      <xdr:rowOff>45720</xdr:rowOff>
    </xdr:from>
    <xdr:to>
      <xdr:col>13</xdr:col>
      <xdr:colOff>502921</xdr:colOff>
      <xdr:row>12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447675</xdr:colOff>
      <xdr:row>6</xdr:row>
      <xdr:rowOff>152400</xdr:rowOff>
    </xdr:from>
    <xdr:to>
      <xdr:col>16</xdr:col>
      <xdr:colOff>342151</xdr:colOff>
      <xdr:row>24</xdr:row>
      <xdr:rowOff>170426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06050" y="1295400"/>
          <a:ext cx="5990476" cy="37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8"/>
  <sheetViews>
    <sheetView tabSelected="1" zoomScale="85" zoomScaleNormal="85" workbookViewId="0">
      <selection activeCell="Q5" sqref="Q5"/>
    </sheetView>
  </sheetViews>
  <sheetFormatPr defaultRowHeight="14.4" x14ac:dyDescent="0.3"/>
  <cols>
    <col min="2" max="2" width="11.6640625" style="52" customWidth="1"/>
    <col min="3" max="3" width="12" style="52" customWidth="1"/>
    <col min="4" max="6" width="12.5546875" style="52" customWidth="1"/>
    <col min="7" max="7" width="9.109375" style="52" customWidth="1"/>
    <col min="8" max="9" width="14.44140625" style="52" customWidth="1"/>
  </cols>
  <sheetData>
    <row r="1" spans="2:9" x14ac:dyDescent="0.3">
      <c r="H1"/>
      <c r="I1"/>
    </row>
    <row r="2" spans="2:9" x14ac:dyDescent="0.3">
      <c r="B2" s="147" t="s">
        <v>28</v>
      </c>
      <c r="C2" s="148"/>
      <c r="D2" s="148"/>
      <c r="E2" s="148"/>
      <c r="F2" s="149"/>
      <c r="H2"/>
      <c r="I2"/>
    </row>
    <row r="3" spans="2:9" ht="36.6" x14ac:dyDescent="0.3">
      <c r="B3" s="138" t="s">
        <v>12</v>
      </c>
      <c r="C3" s="75" t="s">
        <v>13</v>
      </c>
      <c r="D3" s="120" t="s">
        <v>18</v>
      </c>
      <c r="E3" s="120" t="s">
        <v>14</v>
      </c>
      <c r="F3" s="140" t="s">
        <v>1</v>
      </c>
      <c r="G3" s="3"/>
      <c r="H3"/>
      <c r="I3"/>
    </row>
    <row r="4" spans="2:9" x14ac:dyDescent="0.3">
      <c r="B4" s="158">
        <v>443.56</v>
      </c>
      <c r="C4" s="159">
        <v>8.3400000000000002E-2</v>
      </c>
      <c r="D4" s="121">
        <f>$B$4*EXP($C$4*1)</f>
        <v>482.13930175435644</v>
      </c>
      <c r="E4" s="139"/>
      <c r="F4" s="140" t="s">
        <v>53</v>
      </c>
      <c r="G4" s="76"/>
      <c r="H4"/>
      <c r="I4"/>
    </row>
    <row r="5" spans="2:9" x14ac:dyDescent="0.3">
      <c r="B5" s="158"/>
      <c r="C5" s="159"/>
      <c r="D5" s="121">
        <f>$B$4*EXP($C$4*2)</f>
        <v>524.07409661867246</v>
      </c>
      <c r="E5" s="121">
        <f>D5-$D$4</f>
        <v>41.934794864316018</v>
      </c>
      <c r="F5" s="140">
        <v>1</v>
      </c>
      <c r="G5" s="76"/>
      <c r="H5"/>
      <c r="I5"/>
    </row>
    <row r="6" spans="2:9" x14ac:dyDescent="0.3">
      <c r="B6" s="158"/>
      <c r="C6" s="159"/>
      <c r="D6" s="121">
        <f>$B$4*EXP($C$4*3)</f>
        <v>569.65623368038553</v>
      </c>
      <c r="E6" s="121">
        <f>D6-$D$4</f>
        <v>87.516931926029088</v>
      </c>
      <c r="F6" s="140">
        <v>2</v>
      </c>
      <c r="G6" s="76"/>
      <c r="H6"/>
      <c r="I6"/>
    </row>
    <row r="7" spans="2:9" x14ac:dyDescent="0.3">
      <c r="B7" s="158"/>
      <c r="C7" s="159"/>
      <c r="D7" s="121">
        <f>$B$4*EXP($C$4*4)</f>
        <v>619.20294604264939</v>
      </c>
      <c r="E7" s="121">
        <f>D7-$D$4</f>
        <v>137.06364428829295</v>
      </c>
      <c r="F7" s="140">
        <v>3</v>
      </c>
      <c r="G7" s="76"/>
      <c r="H7"/>
      <c r="I7"/>
    </row>
    <row r="8" spans="2:9" ht="100.95" customHeight="1" x14ac:dyDescent="0.3">
      <c r="B8" s="150" t="s">
        <v>27</v>
      </c>
      <c r="C8" s="150"/>
      <c r="D8" s="150"/>
      <c r="E8" s="150"/>
      <c r="G8" s="6"/>
      <c r="H8"/>
      <c r="I8"/>
    </row>
    <row r="9" spans="2:9" x14ac:dyDescent="0.3">
      <c r="D9" s="6"/>
      <c r="E9" s="6"/>
      <c r="F9" s="6"/>
      <c r="G9" s="6"/>
      <c r="H9" s="4"/>
      <c r="I9"/>
    </row>
    <row r="10" spans="2:9" ht="15" thickBot="1" x14ac:dyDescent="0.35">
      <c r="F10" s="111"/>
      <c r="G10" s="77"/>
      <c r="H10" s="4"/>
      <c r="I10"/>
    </row>
    <row r="11" spans="2:9" ht="15" thickBot="1" x14ac:dyDescent="0.35">
      <c r="B11" s="81" t="s">
        <v>19</v>
      </c>
      <c r="C11" s="82" t="s">
        <v>1</v>
      </c>
      <c r="D11" s="82" t="s">
        <v>29</v>
      </c>
      <c r="E11" s="83" t="s">
        <v>4</v>
      </c>
      <c r="F11" s="83" t="s">
        <v>17</v>
      </c>
      <c r="G11" s="76"/>
      <c r="H11" s="4"/>
      <c r="I11"/>
    </row>
    <row r="12" spans="2:9" x14ac:dyDescent="0.3">
      <c r="B12" s="155" t="s">
        <v>3</v>
      </c>
      <c r="C12" s="80">
        <v>0</v>
      </c>
      <c r="D12" s="1">
        <f>'Combined Data'!N19</f>
        <v>484.17999999999995</v>
      </c>
      <c r="E12" s="1">
        <f>'Combined Data'!O19</f>
        <v>0</v>
      </c>
      <c r="F12" s="112"/>
      <c r="G12" s="76"/>
      <c r="H12" s="4"/>
      <c r="I12"/>
    </row>
    <row r="13" spans="2:9" x14ac:dyDescent="0.3">
      <c r="B13" s="156"/>
      <c r="C13" s="80">
        <v>1</v>
      </c>
      <c r="D13" s="1">
        <f>'Combined Data'!N20</f>
        <v>496.71887419966174</v>
      </c>
      <c r="E13" s="1">
        <f>'Combined Data'!O20</f>
        <v>12.538874199661764</v>
      </c>
      <c r="F13" s="112">
        <f>'Combined Data'!P20</f>
        <v>18</v>
      </c>
      <c r="G13" s="76"/>
      <c r="H13" s="4"/>
      <c r="I13"/>
    </row>
    <row r="14" spans="2:9" x14ac:dyDescent="0.3">
      <c r="B14" s="156"/>
      <c r="C14" s="80">
        <v>2</v>
      </c>
      <c r="D14" s="1">
        <f>'Combined Data'!N21</f>
        <v>626.29524118711129</v>
      </c>
      <c r="E14" s="1">
        <f>'Combined Data'!O21</f>
        <v>142.11524118711137</v>
      </c>
      <c r="F14" s="112">
        <f>'Combined Data'!P21</f>
        <v>3</v>
      </c>
      <c r="G14" s="76"/>
      <c r="H14" s="4"/>
      <c r="I14"/>
    </row>
    <row r="15" spans="2:9" ht="15" thickBot="1" x14ac:dyDescent="0.35">
      <c r="B15" s="157"/>
      <c r="C15" s="84">
        <v>3</v>
      </c>
      <c r="D15" s="85">
        <f>'Combined Data'!N22</f>
        <v>591.85982348553898</v>
      </c>
      <c r="E15" s="85">
        <f>'Combined Data'!O22</f>
        <v>107.67982348553903</v>
      </c>
      <c r="F15" s="113">
        <f>'Combined Data'!P22</f>
        <v>12</v>
      </c>
      <c r="H15"/>
      <c r="I15"/>
    </row>
    <row r="16" spans="2:9" ht="30" customHeight="1" x14ac:dyDescent="0.3">
      <c r="B16" s="160" t="s">
        <v>26</v>
      </c>
      <c r="C16" s="160"/>
      <c r="D16" s="160"/>
      <c r="E16" s="160"/>
      <c r="F16" s="160"/>
    </row>
    <row r="17" spans="2:11" x14ac:dyDescent="0.3">
      <c r="G17" s="3"/>
    </row>
    <row r="18" spans="2:11" x14ac:dyDescent="0.3">
      <c r="G18" s="77"/>
    </row>
    <row r="19" spans="2:11" ht="14.4" customHeight="1" thickBot="1" x14ac:dyDescent="0.35">
      <c r="G19" s="76"/>
    </row>
    <row r="20" spans="2:11" ht="27.6" x14ac:dyDescent="0.3">
      <c r="B20" s="128" t="s">
        <v>19</v>
      </c>
      <c r="C20" s="129" t="s">
        <v>1</v>
      </c>
      <c r="D20" s="130" t="s">
        <v>47</v>
      </c>
      <c r="E20" s="130" t="s">
        <v>48</v>
      </c>
      <c r="F20" s="130" t="s">
        <v>49</v>
      </c>
      <c r="G20" s="131" t="s">
        <v>50</v>
      </c>
      <c r="H20"/>
      <c r="I20"/>
    </row>
    <row r="21" spans="2:11" x14ac:dyDescent="0.3">
      <c r="B21" s="151" t="s">
        <v>51</v>
      </c>
      <c r="C21" s="125" t="s">
        <v>53</v>
      </c>
      <c r="D21" s="145">
        <f>D4</f>
        <v>482.13930175435644</v>
      </c>
      <c r="E21" s="145">
        <f>'Labor Cost'!$E$10</f>
        <v>58.109499999999997</v>
      </c>
      <c r="F21" s="145">
        <f>D21+E21</f>
        <v>540.24880175435646</v>
      </c>
      <c r="G21" s="126"/>
      <c r="I21" s="141">
        <f>SUM(D21:E21)</f>
        <v>540.24880175435646</v>
      </c>
    </row>
    <row r="22" spans="2:11" x14ac:dyDescent="0.3">
      <c r="B22" s="151"/>
      <c r="C22" s="125">
        <v>1</v>
      </c>
      <c r="D22" s="145">
        <f>D5</f>
        <v>524.07409661867246</v>
      </c>
      <c r="E22" s="145">
        <f>'Labor Cost'!$E$10</f>
        <v>58.109499999999997</v>
      </c>
      <c r="F22" s="145">
        <f t="shared" ref="F22:F24" si="0">D22+E22</f>
        <v>582.18359661867248</v>
      </c>
      <c r="G22" s="143">
        <f>F22-$F$21</f>
        <v>41.934794864316018</v>
      </c>
      <c r="I22" s="141">
        <v>582.18359661867203</v>
      </c>
      <c r="K22" s="142"/>
    </row>
    <row r="23" spans="2:11" x14ac:dyDescent="0.3">
      <c r="B23" s="151"/>
      <c r="C23" s="125">
        <v>2</v>
      </c>
      <c r="D23" s="145">
        <f>D6</f>
        <v>569.65623368038553</v>
      </c>
      <c r="E23" s="145">
        <f>'Labor Cost'!$E$10</f>
        <v>58.109499999999997</v>
      </c>
      <c r="F23" s="145">
        <f t="shared" si="0"/>
        <v>627.76573368038555</v>
      </c>
      <c r="G23" s="143">
        <f t="shared" ref="G23:G24" si="1">F23-$F$21</f>
        <v>87.516931926029088</v>
      </c>
      <c r="I23" s="141">
        <f t="shared" ref="I23:I28" si="2">SUM(D23:E23)</f>
        <v>627.76573368038555</v>
      </c>
      <c r="K23" s="142"/>
    </row>
    <row r="24" spans="2:11" x14ac:dyDescent="0.3">
      <c r="B24" s="151"/>
      <c r="C24" s="125">
        <v>3</v>
      </c>
      <c r="D24" s="145">
        <f>D7</f>
        <v>619.20294604264939</v>
      </c>
      <c r="E24" s="145">
        <f>'Labor Cost'!$E$10</f>
        <v>58.109499999999997</v>
      </c>
      <c r="F24" s="145">
        <f t="shared" si="0"/>
        <v>677.31244604264941</v>
      </c>
      <c r="G24" s="143">
        <f t="shared" si="1"/>
        <v>137.06364428829295</v>
      </c>
      <c r="I24" s="141">
        <f t="shared" si="2"/>
        <v>677.31244604264941</v>
      </c>
      <c r="K24" s="142"/>
    </row>
    <row r="25" spans="2:11" x14ac:dyDescent="0.3">
      <c r="B25" s="152" t="s">
        <v>52</v>
      </c>
      <c r="C25" s="125" t="s">
        <v>53</v>
      </c>
      <c r="D25" s="145">
        <f>D4</f>
        <v>482.13930175435644</v>
      </c>
      <c r="E25" s="145">
        <f>'Labor Cost'!$E$19</f>
        <v>30.302500000000002</v>
      </c>
      <c r="F25" s="145">
        <f>D25+E25</f>
        <v>512.44180175435645</v>
      </c>
      <c r="G25" s="143"/>
      <c r="I25" s="141">
        <f t="shared" si="2"/>
        <v>512.44180175435645</v>
      </c>
      <c r="K25" s="142"/>
    </row>
    <row r="26" spans="2:11" x14ac:dyDescent="0.3">
      <c r="B26" s="153"/>
      <c r="C26" s="125">
        <v>1</v>
      </c>
      <c r="D26" s="145">
        <f>D5</f>
        <v>524.07409661867246</v>
      </c>
      <c r="E26" s="145">
        <f>'Labor Cost'!$E$19</f>
        <v>30.302500000000002</v>
      </c>
      <c r="F26" s="145">
        <f>D26+E26</f>
        <v>554.37659661867247</v>
      </c>
      <c r="G26" s="143">
        <f>F26-$F$25</f>
        <v>41.934794864316018</v>
      </c>
      <c r="I26" s="141">
        <f t="shared" si="2"/>
        <v>554.37659661867247</v>
      </c>
      <c r="K26" s="142"/>
    </row>
    <row r="27" spans="2:11" x14ac:dyDescent="0.3">
      <c r="B27" s="153"/>
      <c r="C27" s="125">
        <v>2</v>
      </c>
      <c r="D27" s="145">
        <f>D6</f>
        <v>569.65623368038553</v>
      </c>
      <c r="E27" s="145">
        <f>'Labor Cost'!$E$19</f>
        <v>30.302500000000002</v>
      </c>
      <c r="F27" s="145">
        <f>D27+E27</f>
        <v>599.95873368038554</v>
      </c>
      <c r="G27" s="143">
        <f t="shared" ref="G27:G28" si="3">F27-$F$25</f>
        <v>87.516931926029088</v>
      </c>
      <c r="I27" s="141">
        <f t="shared" si="2"/>
        <v>599.95873368038554</v>
      </c>
      <c r="K27" s="142"/>
    </row>
    <row r="28" spans="2:11" ht="15" thickBot="1" x14ac:dyDescent="0.35">
      <c r="B28" s="154"/>
      <c r="C28" s="127">
        <v>3</v>
      </c>
      <c r="D28" s="146">
        <f>D7</f>
        <v>619.20294604264939</v>
      </c>
      <c r="E28" s="146">
        <f>'Labor Cost'!$E$19</f>
        <v>30.302500000000002</v>
      </c>
      <c r="F28" s="146">
        <f>D28+E28</f>
        <v>649.5054460426494</v>
      </c>
      <c r="G28" s="144">
        <f t="shared" si="3"/>
        <v>137.06364428829295</v>
      </c>
      <c r="I28" s="141">
        <f t="shared" si="2"/>
        <v>649.5054460426494</v>
      </c>
    </row>
  </sheetData>
  <mergeCells count="8">
    <mergeCell ref="B2:F2"/>
    <mergeCell ref="B8:E8"/>
    <mergeCell ref="B21:B24"/>
    <mergeCell ref="B25:B28"/>
    <mergeCell ref="B12:B15"/>
    <mergeCell ref="B4:B7"/>
    <mergeCell ref="C4:C7"/>
    <mergeCell ref="B16:F1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32"/>
  <sheetViews>
    <sheetView zoomScaleNormal="100" workbookViewId="0">
      <selection activeCell="D24" sqref="D24"/>
    </sheetView>
  </sheetViews>
  <sheetFormatPr defaultColWidth="9.109375" defaultRowHeight="14.4" x14ac:dyDescent="0.3"/>
  <cols>
    <col min="1" max="1" width="9.109375" style="122"/>
    <col min="2" max="2" width="38.109375" style="122" bestFit="1" customWidth="1"/>
    <col min="3" max="5" width="13" style="122" customWidth="1"/>
    <col min="6" max="16384" width="9.109375" style="122"/>
  </cols>
  <sheetData>
    <row r="4" spans="2:8" x14ac:dyDescent="0.3">
      <c r="B4" s="123" t="s">
        <v>46</v>
      </c>
    </row>
    <row r="6" spans="2:8" x14ac:dyDescent="0.3">
      <c r="B6" s="162" t="s">
        <v>41</v>
      </c>
      <c r="C6" s="163"/>
      <c r="D6" s="163"/>
      <c r="E6" s="164"/>
      <c r="H6" s="123" t="s">
        <v>31</v>
      </c>
    </row>
    <row r="7" spans="2:8" ht="27.6" x14ac:dyDescent="0.3">
      <c r="B7" s="134" t="s">
        <v>32</v>
      </c>
      <c r="C7" s="135" t="s">
        <v>34</v>
      </c>
      <c r="D7" s="135" t="s">
        <v>43</v>
      </c>
      <c r="E7" s="135" t="s">
        <v>33</v>
      </c>
      <c r="F7" s="124"/>
    </row>
    <row r="8" spans="2:8" x14ac:dyDescent="0.3">
      <c r="B8" s="132" t="s">
        <v>35</v>
      </c>
      <c r="C8" s="132">
        <v>0.8</v>
      </c>
      <c r="D8" s="133">
        <v>71.3</v>
      </c>
      <c r="E8" s="133">
        <f>D8*C8</f>
        <v>57.04</v>
      </c>
      <c r="F8" s="124"/>
    </row>
    <row r="9" spans="2:8" x14ac:dyDescent="0.3">
      <c r="B9" s="132" t="s">
        <v>38</v>
      </c>
      <c r="C9" s="132">
        <v>0.83</v>
      </c>
      <c r="D9" s="133">
        <v>71.3</v>
      </c>
      <c r="E9" s="133">
        <f>D9*C9</f>
        <v>59.178999999999995</v>
      </c>
      <c r="F9" s="124"/>
    </row>
    <row r="10" spans="2:8" x14ac:dyDescent="0.3">
      <c r="B10" s="161" t="s">
        <v>44</v>
      </c>
      <c r="C10" s="161"/>
      <c r="D10" s="161"/>
      <c r="E10" s="136">
        <f>AVERAGE(E8:E9)</f>
        <v>58.109499999999997</v>
      </c>
      <c r="F10" s="124"/>
    </row>
    <row r="11" spans="2:8" x14ac:dyDescent="0.3">
      <c r="B11" s="124"/>
      <c r="C11" s="124"/>
      <c r="D11" s="124"/>
      <c r="E11" s="124"/>
      <c r="F11" s="124"/>
    </row>
    <row r="12" spans="2:8" x14ac:dyDescent="0.3">
      <c r="B12" s="124"/>
      <c r="C12" s="124"/>
      <c r="D12" s="124"/>
      <c r="E12" s="124"/>
      <c r="F12" s="124"/>
    </row>
    <row r="13" spans="2:8" x14ac:dyDescent="0.3">
      <c r="B13" s="162" t="s">
        <v>42</v>
      </c>
      <c r="C13" s="163"/>
      <c r="D13" s="163"/>
      <c r="E13" s="164"/>
      <c r="F13" s="124"/>
    </row>
    <row r="14" spans="2:8" ht="27.6" x14ac:dyDescent="0.3">
      <c r="B14" s="134" t="s">
        <v>32</v>
      </c>
      <c r="C14" s="135" t="s">
        <v>34</v>
      </c>
      <c r="D14" s="135" t="s">
        <v>43</v>
      </c>
      <c r="E14" s="135" t="s">
        <v>33</v>
      </c>
      <c r="F14" s="124"/>
    </row>
    <row r="15" spans="2:8" x14ac:dyDescent="0.3">
      <c r="B15" s="132" t="s">
        <v>36</v>
      </c>
      <c r="C15" s="137">
        <v>0.44</v>
      </c>
      <c r="D15" s="133">
        <v>71.3</v>
      </c>
      <c r="E15" s="133">
        <f>D15*C15</f>
        <v>31.372</v>
      </c>
      <c r="F15" s="124"/>
    </row>
    <row r="16" spans="2:8" x14ac:dyDescent="0.3">
      <c r="B16" s="132" t="s">
        <v>37</v>
      </c>
      <c r="C16" s="137">
        <v>0.38</v>
      </c>
      <c r="D16" s="133">
        <v>71.3</v>
      </c>
      <c r="E16" s="133">
        <f>D16*C16</f>
        <v>27.093999999999998</v>
      </c>
      <c r="F16" s="124"/>
    </row>
    <row r="17" spans="2:6" x14ac:dyDescent="0.3">
      <c r="B17" s="132" t="s">
        <v>39</v>
      </c>
      <c r="C17" s="137">
        <v>0.45</v>
      </c>
      <c r="D17" s="133">
        <v>71.3</v>
      </c>
      <c r="E17" s="133">
        <f>D17*C17</f>
        <v>32.085000000000001</v>
      </c>
      <c r="F17" s="124"/>
    </row>
    <row r="18" spans="2:6" x14ac:dyDescent="0.3">
      <c r="B18" s="132" t="s">
        <v>40</v>
      </c>
      <c r="C18" s="137">
        <v>0.4</v>
      </c>
      <c r="D18" s="133">
        <v>71.3</v>
      </c>
      <c r="E18" s="133">
        <f>D18*C18</f>
        <v>28.52</v>
      </c>
      <c r="F18" s="124"/>
    </row>
    <row r="19" spans="2:6" x14ac:dyDescent="0.3">
      <c r="B19" s="161" t="s">
        <v>45</v>
      </c>
      <c r="C19" s="161"/>
      <c r="D19" s="161"/>
      <c r="E19" s="136">
        <f>AVERAGE(E17:E18)</f>
        <v>30.302500000000002</v>
      </c>
      <c r="F19" s="124"/>
    </row>
    <row r="20" spans="2:6" x14ac:dyDescent="0.3">
      <c r="B20" s="124"/>
      <c r="C20" s="124"/>
      <c r="D20" s="124"/>
      <c r="E20" s="124"/>
      <c r="F20" s="124"/>
    </row>
    <row r="21" spans="2:6" x14ac:dyDescent="0.3">
      <c r="B21" s="124"/>
      <c r="C21" s="124"/>
      <c r="D21" s="124"/>
      <c r="E21" s="124"/>
      <c r="F21" s="124"/>
    </row>
    <row r="22" spans="2:6" x14ac:dyDescent="0.3">
      <c r="B22" s="124"/>
      <c r="C22" s="124"/>
      <c r="D22" s="124"/>
      <c r="E22" s="124"/>
      <c r="F22" s="124"/>
    </row>
    <row r="23" spans="2:6" x14ac:dyDescent="0.3">
      <c r="B23" s="124"/>
      <c r="C23" s="124"/>
      <c r="D23" s="124"/>
      <c r="E23" s="124"/>
      <c r="F23" s="124"/>
    </row>
    <row r="24" spans="2:6" x14ac:dyDescent="0.3">
      <c r="B24" s="124"/>
      <c r="C24" s="124"/>
      <c r="D24" s="124"/>
      <c r="E24" s="124"/>
      <c r="F24" s="124"/>
    </row>
    <row r="25" spans="2:6" x14ac:dyDescent="0.3">
      <c r="B25" s="124"/>
      <c r="C25" s="124"/>
      <c r="D25" s="124"/>
      <c r="E25" s="124"/>
      <c r="F25" s="124"/>
    </row>
    <row r="26" spans="2:6" x14ac:dyDescent="0.3">
      <c r="B26" s="124"/>
      <c r="C26" s="124"/>
      <c r="D26" s="124"/>
      <c r="E26" s="124"/>
      <c r="F26" s="124"/>
    </row>
    <row r="27" spans="2:6" x14ac:dyDescent="0.3">
      <c r="B27" s="124"/>
      <c r="C27" s="124"/>
      <c r="D27" s="124"/>
      <c r="E27" s="124"/>
      <c r="F27" s="124"/>
    </row>
    <row r="28" spans="2:6" x14ac:dyDescent="0.3">
      <c r="B28" s="124"/>
      <c r="C28" s="124"/>
      <c r="D28" s="124"/>
      <c r="E28" s="124"/>
      <c r="F28" s="124"/>
    </row>
    <row r="29" spans="2:6" x14ac:dyDescent="0.3">
      <c r="B29" s="124"/>
      <c r="C29" s="124"/>
      <c r="D29" s="124"/>
      <c r="E29" s="124"/>
      <c r="F29" s="124"/>
    </row>
    <row r="30" spans="2:6" x14ac:dyDescent="0.3">
      <c r="B30" s="124"/>
      <c r="C30" s="124"/>
      <c r="D30" s="124"/>
      <c r="E30" s="124"/>
      <c r="F30" s="124"/>
    </row>
    <row r="31" spans="2:6" x14ac:dyDescent="0.3">
      <c r="B31" s="124"/>
      <c r="C31" s="124"/>
      <c r="D31" s="124"/>
      <c r="E31" s="124"/>
      <c r="F31" s="124"/>
    </row>
    <row r="32" spans="2:6" x14ac:dyDescent="0.3">
      <c r="B32" s="124"/>
      <c r="C32" s="124"/>
      <c r="D32" s="124"/>
      <c r="E32" s="124"/>
      <c r="F32" s="124"/>
    </row>
  </sheetData>
  <mergeCells count="4">
    <mergeCell ref="B10:D10"/>
    <mergeCell ref="B6:E6"/>
    <mergeCell ref="B13:E13"/>
    <mergeCell ref="B19:D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topLeftCell="A22" zoomScale="85" zoomScaleNormal="85" workbookViewId="0">
      <selection activeCell="A5" sqref="A5:A55"/>
    </sheetView>
  </sheetViews>
  <sheetFormatPr defaultRowHeight="14.4" x14ac:dyDescent="0.3"/>
  <cols>
    <col min="4" max="5" width="14" customWidth="1"/>
    <col min="6" max="7" width="14" hidden="1" customWidth="1"/>
    <col min="8" max="8" width="8.88671875" style="52"/>
    <col min="9" max="9" width="10.44140625" style="52" customWidth="1"/>
    <col min="10" max="10" width="10.44140625" customWidth="1"/>
    <col min="11" max="11" width="10.44140625" style="43" customWidth="1"/>
    <col min="12" max="12" width="8.88671875" style="52"/>
    <col min="13" max="13" width="9.33203125" bestFit="1" customWidth="1"/>
    <col min="14" max="14" width="13.5546875" bestFit="1" customWidth="1"/>
    <col min="15" max="15" width="12" customWidth="1"/>
    <col min="16" max="16" width="10.33203125" customWidth="1"/>
  </cols>
  <sheetData>
    <row r="1" spans="1:16" x14ac:dyDescent="0.3">
      <c r="K1" s="53"/>
    </row>
    <row r="2" spans="1:16" x14ac:dyDescent="0.3">
      <c r="K2" s="53"/>
    </row>
    <row r="3" spans="1:16" ht="15" thickBot="1" x14ac:dyDescent="0.35">
      <c r="I3" s="6" t="s">
        <v>7</v>
      </c>
      <c r="J3" s="41"/>
      <c r="K3" s="54"/>
    </row>
    <row r="4" spans="1:16" ht="31.5" customHeight="1" x14ac:dyDescent="0.3">
      <c r="A4" s="37" t="s">
        <v>8</v>
      </c>
      <c r="B4" s="37" t="s">
        <v>0</v>
      </c>
      <c r="C4" s="37" t="s">
        <v>2</v>
      </c>
      <c r="D4" s="37" t="s">
        <v>16</v>
      </c>
      <c r="E4" s="37" t="s">
        <v>10</v>
      </c>
      <c r="F4" s="37" t="s">
        <v>15</v>
      </c>
      <c r="G4" s="37" t="s">
        <v>11</v>
      </c>
      <c r="H4" s="37" t="s">
        <v>1</v>
      </c>
      <c r="I4" s="37" t="s">
        <v>9</v>
      </c>
      <c r="L4" s="99" t="s">
        <v>19</v>
      </c>
      <c r="M4" s="165" t="s">
        <v>20</v>
      </c>
      <c r="N4" s="166"/>
    </row>
    <row r="5" spans="1:16" ht="15" thickBot="1" x14ac:dyDescent="0.35">
      <c r="A5" s="15">
        <v>19.600000000000001</v>
      </c>
      <c r="B5" s="16">
        <v>10.3</v>
      </c>
      <c r="C5" s="15">
        <v>14.2</v>
      </c>
      <c r="D5" s="14"/>
      <c r="E5" s="14">
        <v>0</v>
      </c>
      <c r="F5" s="13">
        <f t="shared" ref="F5:F36" si="0">(VLOOKUP(B5,$M$5:$O$10,3,1))</f>
        <v>0</v>
      </c>
      <c r="G5" s="13">
        <f t="shared" ref="G5:G50" si="1">VLOOKUP(C5,$N$5:$O$10,2,1)</f>
        <v>2</v>
      </c>
      <c r="H5" s="13">
        <f>MIN(F5,G5)</f>
        <v>0</v>
      </c>
      <c r="I5" s="8"/>
      <c r="J5" s="39"/>
      <c r="L5" s="100" t="s">
        <v>6</v>
      </c>
      <c r="M5" s="94">
        <v>10.1</v>
      </c>
      <c r="N5" s="101">
        <v>13.7</v>
      </c>
    </row>
    <row r="6" spans="1:16" ht="15" thickBot="1" x14ac:dyDescent="0.35">
      <c r="A6" s="3">
        <v>19.5</v>
      </c>
      <c r="B6" s="30">
        <v>10.7</v>
      </c>
      <c r="C6" s="3">
        <v>14.6</v>
      </c>
      <c r="D6" s="29"/>
      <c r="E6" s="51">
        <v>-18.307692307692307</v>
      </c>
      <c r="F6" s="28">
        <f t="shared" si="0"/>
        <v>1</v>
      </c>
      <c r="G6" s="28">
        <f t="shared" si="1"/>
        <v>2</v>
      </c>
      <c r="H6" s="28">
        <f t="shared" ref="H6:H55" si="2">MIN(F6,G6)</f>
        <v>1</v>
      </c>
      <c r="I6" s="8">
        <f>E6</f>
        <v>-18.307692307692307</v>
      </c>
      <c r="J6" s="39"/>
    </row>
    <row r="7" spans="1:16" x14ac:dyDescent="0.3">
      <c r="A7" s="23">
        <v>20</v>
      </c>
      <c r="B7" s="24">
        <v>10.8</v>
      </c>
      <c r="C7" s="23">
        <v>15.1</v>
      </c>
      <c r="D7" s="22"/>
      <c r="E7" s="22">
        <v>22.354999999999926</v>
      </c>
      <c r="F7" s="21">
        <f t="shared" si="0"/>
        <v>1</v>
      </c>
      <c r="G7" s="21">
        <f t="shared" si="1"/>
        <v>2</v>
      </c>
      <c r="H7" s="21">
        <f t="shared" si="2"/>
        <v>1</v>
      </c>
      <c r="I7" s="8">
        <f>E7</f>
        <v>22.354999999999926</v>
      </c>
      <c r="J7" s="39"/>
      <c r="L7" s="99" t="s">
        <v>1</v>
      </c>
      <c r="M7" s="97" t="s">
        <v>21</v>
      </c>
      <c r="N7" s="97" t="s">
        <v>22</v>
      </c>
      <c r="O7" s="98" t="s">
        <v>1</v>
      </c>
    </row>
    <row r="8" spans="1:16" x14ac:dyDescent="0.3">
      <c r="A8" s="15">
        <v>25.1</v>
      </c>
      <c r="B8" s="16">
        <v>10</v>
      </c>
      <c r="C8" s="15">
        <v>15.1</v>
      </c>
      <c r="D8" s="14"/>
      <c r="E8" s="14">
        <v>0</v>
      </c>
      <c r="F8" s="13" t="e">
        <f t="shared" si="0"/>
        <v>#N/A</v>
      </c>
      <c r="G8" s="13">
        <f t="shared" si="1"/>
        <v>2</v>
      </c>
      <c r="H8" s="13" t="e">
        <f t="shared" si="2"/>
        <v>#N/A</v>
      </c>
      <c r="I8" s="8"/>
      <c r="J8" s="39"/>
      <c r="L8" s="109">
        <v>1</v>
      </c>
      <c r="M8" s="87">
        <v>10.5</v>
      </c>
      <c r="N8" s="87">
        <v>13.8</v>
      </c>
      <c r="O8" s="93">
        <v>1</v>
      </c>
    </row>
    <row r="9" spans="1:16" x14ac:dyDescent="0.3">
      <c r="A9" s="55">
        <v>25.1</v>
      </c>
      <c r="B9" s="56">
        <v>10.3</v>
      </c>
      <c r="C9" s="55">
        <v>15.1</v>
      </c>
      <c r="D9" s="57"/>
      <c r="E9" s="57">
        <v>-14.544820717131502</v>
      </c>
      <c r="F9" s="58">
        <f t="shared" si="0"/>
        <v>0</v>
      </c>
      <c r="G9" s="58">
        <f t="shared" si="1"/>
        <v>2</v>
      </c>
      <c r="H9" s="58">
        <f t="shared" si="2"/>
        <v>0</v>
      </c>
      <c r="I9" s="8"/>
      <c r="J9" s="39"/>
      <c r="L9" s="109">
        <v>2</v>
      </c>
      <c r="M9" s="87">
        <v>11</v>
      </c>
      <c r="N9" s="87">
        <v>14.2</v>
      </c>
      <c r="O9" s="93">
        <v>2</v>
      </c>
    </row>
    <row r="10" spans="1:16" ht="15" thickBot="1" x14ac:dyDescent="0.35">
      <c r="A10" s="23">
        <v>25.8</v>
      </c>
      <c r="B10" s="24">
        <v>10.7</v>
      </c>
      <c r="C10" s="23">
        <v>15.5</v>
      </c>
      <c r="D10" s="22"/>
      <c r="E10" s="22">
        <v>33.308139534883807</v>
      </c>
      <c r="F10" s="21">
        <f t="shared" si="0"/>
        <v>1</v>
      </c>
      <c r="G10" s="21">
        <f t="shared" si="1"/>
        <v>2</v>
      </c>
      <c r="H10" s="21">
        <f t="shared" si="2"/>
        <v>1</v>
      </c>
      <c r="I10" s="8">
        <f>E10-E9</f>
        <v>47.852960252015308</v>
      </c>
      <c r="J10" s="39"/>
      <c r="L10" s="100">
        <v>3</v>
      </c>
      <c r="M10" s="95">
        <v>11.5</v>
      </c>
      <c r="N10" s="95">
        <v>15.8</v>
      </c>
      <c r="O10" s="96">
        <v>3</v>
      </c>
    </row>
    <row r="11" spans="1:16" ht="15" thickBot="1" x14ac:dyDescent="0.35">
      <c r="A11" s="15">
        <v>28.4</v>
      </c>
      <c r="B11" s="16">
        <v>10.4</v>
      </c>
      <c r="C11" s="15">
        <v>14.4</v>
      </c>
      <c r="D11" s="14"/>
      <c r="E11" s="14">
        <v>0</v>
      </c>
      <c r="F11" s="13">
        <f t="shared" si="0"/>
        <v>0</v>
      </c>
      <c r="G11" s="13">
        <f t="shared" si="1"/>
        <v>2</v>
      </c>
      <c r="H11" s="13">
        <f t="shared" si="2"/>
        <v>0</v>
      </c>
      <c r="I11" s="8"/>
      <c r="J11" s="39"/>
      <c r="N11" s="6"/>
      <c r="O11" s="6"/>
    </row>
    <row r="12" spans="1:16" x14ac:dyDescent="0.3">
      <c r="A12" s="3">
        <v>28.1</v>
      </c>
      <c r="B12" s="30">
        <v>10.5</v>
      </c>
      <c r="C12" s="3">
        <v>15.7</v>
      </c>
      <c r="D12" s="29"/>
      <c r="E12" s="29">
        <v>-14.519572953736654</v>
      </c>
      <c r="F12" s="28">
        <f t="shared" si="0"/>
        <v>1</v>
      </c>
      <c r="G12" s="28">
        <f t="shared" si="1"/>
        <v>2</v>
      </c>
      <c r="H12" s="28">
        <f>MIN(F12,G12)</f>
        <v>1</v>
      </c>
      <c r="I12" s="8">
        <f>E12</f>
        <v>-14.519572953736654</v>
      </c>
      <c r="J12" s="39"/>
      <c r="L12" s="7" t="s">
        <v>19</v>
      </c>
      <c r="M12" s="102" t="s">
        <v>1</v>
      </c>
      <c r="N12" s="102" t="s">
        <v>30</v>
      </c>
      <c r="O12" s="78" t="s">
        <v>4</v>
      </c>
      <c r="P12" s="79" t="s">
        <v>23</v>
      </c>
    </row>
    <row r="13" spans="1:16" x14ac:dyDescent="0.3">
      <c r="A13" s="23">
        <v>28.9</v>
      </c>
      <c r="B13" s="24">
        <v>11</v>
      </c>
      <c r="C13" s="23">
        <v>15.4</v>
      </c>
      <c r="D13" s="22"/>
      <c r="E13" s="22">
        <v>37.102941176470644</v>
      </c>
      <c r="F13" s="21">
        <f t="shared" si="0"/>
        <v>2</v>
      </c>
      <c r="G13" s="21">
        <f t="shared" si="1"/>
        <v>2</v>
      </c>
      <c r="H13" s="21">
        <f t="shared" si="2"/>
        <v>2</v>
      </c>
      <c r="I13" s="8">
        <f>E13</f>
        <v>37.102941176470644</v>
      </c>
      <c r="J13" s="39"/>
      <c r="L13" s="167" t="s">
        <v>6</v>
      </c>
      <c r="M13" s="86">
        <v>0</v>
      </c>
      <c r="N13" s="89">
        <f>AVERAGEIFS(D:D,H:H,0)</f>
        <v>484.17999999999995</v>
      </c>
      <c r="O13" s="86"/>
      <c r="P13" s="103"/>
    </row>
    <row r="14" spans="1:16" x14ac:dyDescent="0.3">
      <c r="A14" s="15">
        <v>33.1</v>
      </c>
      <c r="B14" s="16">
        <v>10</v>
      </c>
      <c r="C14" s="15">
        <v>15.2</v>
      </c>
      <c r="D14" s="14"/>
      <c r="E14" s="14">
        <v>0</v>
      </c>
      <c r="F14" s="13" t="e">
        <f t="shared" si="0"/>
        <v>#N/A</v>
      </c>
      <c r="G14" s="13">
        <f t="shared" si="1"/>
        <v>2</v>
      </c>
      <c r="H14" s="13" t="e">
        <f t="shared" si="2"/>
        <v>#N/A</v>
      </c>
      <c r="I14" s="8"/>
      <c r="J14" s="39"/>
      <c r="L14" s="167"/>
      <c r="M14" s="86">
        <v>1</v>
      </c>
      <c r="N14" s="89">
        <f>$O$14+N13</f>
        <v>498.03467372367055</v>
      </c>
      <c r="O14" s="88">
        <f>AVERAGEIFS($I$5:$I$55,$H$5:$H$55,M14)</f>
        <v>13.854673723670604</v>
      </c>
      <c r="P14" s="104">
        <f>COUNTIFS(H:H,M14,I:I,"&gt;-1000")</f>
        <v>15</v>
      </c>
    </row>
    <row r="15" spans="1:16" x14ac:dyDescent="0.3">
      <c r="A15" s="55">
        <v>33</v>
      </c>
      <c r="B15" s="56">
        <v>10.3</v>
      </c>
      <c r="C15" s="55">
        <v>15.8</v>
      </c>
      <c r="D15" s="57"/>
      <c r="E15" s="57">
        <v>-12.363636363636363</v>
      </c>
      <c r="F15" s="58">
        <f t="shared" si="0"/>
        <v>0</v>
      </c>
      <c r="G15" s="58">
        <f t="shared" si="1"/>
        <v>3</v>
      </c>
      <c r="H15" s="58">
        <f t="shared" si="2"/>
        <v>0</v>
      </c>
      <c r="I15" s="8"/>
      <c r="J15" s="39"/>
      <c r="L15" s="167"/>
      <c r="M15" s="86">
        <v>2</v>
      </c>
      <c r="N15" s="89">
        <f>$O$15+N13</f>
        <v>608.04155005158464</v>
      </c>
      <c r="O15" s="88">
        <f>AVERAGEIFS($I$5:$I$55,$H$5:$H$55,M15)</f>
        <v>123.8615500515847</v>
      </c>
      <c r="P15" s="104">
        <f>COUNTIFS(H:H,M15,I:I,"&gt;-100")</f>
        <v>2</v>
      </c>
    </row>
    <row r="16" spans="1:16" ht="15" thickBot="1" x14ac:dyDescent="0.35">
      <c r="A16" s="23">
        <v>33.799999999999997</v>
      </c>
      <c r="B16" s="24">
        <v>10.7</v>
      </c>
      <c r="C16" s="23">
        <v>16.5</v>
      </c>
      <c r="D16" s="22"/>
      <c r="E16" s="22">
        <v>33.937130177514817</v>
      </c>
      <c r="F16" s="21">
        <f t="shared" si="0"/>
        <v>1</v>
      </c>
      <c r="G16" s="21">
        <f t="shared" si="1"/>
        <v>3</v>
      </c>
      <c r="H16" s="21">
        <f t="shared" si="2"/>
        <v>1</v>
      </c>
      <c r="I16" s="8">
        <f>E16-E15</f>
        <v>46.300766541151177</v>
      </c>
      <c r="J16" s="39"/>
      <c r="L16" s="168"/>
      <c r="M16" s="105">
        <v>3</v>
      </c>
      <c r="N16" s="106">
        <f>$O$16+N13</f>
        <v>704.25582104206842</v>
      </c>
      <c r="O16" s="107">
        <f>AVERAGEIFS($I$5:$I$55,$H$5:$H$55,M16)</f>
        <v>220.07582104206841</v>
      </c>
      <c r="P16" s="108">
        <f>COUNTIFS(H:H,M16,I:I,"&gt;-100")</f>
        <v>1</v>
      </c>
    </row>
    <row r="17" spans="1:15" x14ac:dyDescent="0.3">
      <c r="A17" s="15">
        <v>38.200000000000003</v>
      </c>
      <c r="B17" s="16">
        <v>10</v>
      </c>
      <c r="C17" s="15">
        <v>13.7</v>
      </c>
      <c r="D17" s="14"/>
      <c r="E17" s="14">
        <v>0</v>
      </c>
      <c r="F17" s="13" t="e">
        <f t="shared" si="0"/>
        <v>#N/A</v>
      </c>
      <c r="G17" s="13">
        <f t="shared" si="1"/>
        <v>0</v>
      </c>
      <c r="H17" s="13" t="e">
        <f t="shared" si="2"/>
        <v>#N/A</v>
      </c>
      <c r="I17" s="8"/>
      <c r="J17" s="39"/>
      <c r="N17" s="35"/>
    </row>
    <row r="18" spans="1:15" x14ac:dyDescent="0.3">
      <c r="A18" s="3">
        <v>37.9</v>
      </c>
      <c r="B18" s="30">
        <v>10.5</v>
      </c>
      <c r="C18" s="3">
        <v>13.8</v>
      </c>
      <c r="D18" s="29"/>
      <c r="E18" s="29">
        <v>-18.827836411609422</v>
      </c>
      <c r="F18" s="28">
        <f t="shared" si="0"/>
        <v>1</v>
      </c>
      <c r="G18" s="28">
        <f t="shared" si="1"/>
        <v>1</v>
      </c>
      <c r="H18" s="28">
        <f t="shared" si="2"/>
        <v>1</v>
      </c>
      <c r="I18" s="8"/>
      <c r="J18" s="39"/>
      <c r="O18" s="6"/>
    </row>
    <row r="19" spans="1:15" x14ac:dyDescent="0.3">
      <c r="A19" s="23">
        <v>38.9</v>
      </c>
      <c r="B19" s="24">
        <v>10.6</v>
      </c>
      <c r="C19" s="23">
        <v>14.5</v>
      </c>
      <c r="D19" s="22"/>
      <c r="E19" s="22">
        <v>35.507712082262209</v>
      </c>
      <c r="F19" s="21">
        <f t="shared" si="0"/>
        <v>1</v>
      </c>
      <c r="G19" s="21">
        <f t="shared" si="1"/>
        <v>2</v>
      </c>
      <c r="H19" s="21">
        <f t="shared" si="2"/>
        <v>1</v>
      </c>
      <c r="I19" s="8"/>
      <c r="J19" s="39"/>
      <c r="N19" s="6"/>
      <c r="O19" s="52"/>
    </row>
    <row r="20" spans="1:15" x14ac:dyDescent="0.3">
      <c r="A20" s="33">
        <v>49.5</v>
      </c>
      <c r="B20" s="34">
        <v>9.8000000000000007</v>
      </c>
      <c r="C20" s="33">
        <v>15</v>
      </c>
      <c r="D20" s="32"/>
      <c r="E20" s="32">
        <v>14.587373737373678</v>
      </c>
      <c r="F20" s="31" t="e">
        <f t="shared" si="0"/>
        <v>#N/A</v>
      </c>
      <c r="G20" s="31">
        <f t="shared" si="1"/>
        <v>2</v>
      </c>
      <c r="H20" s="31" t="e">
        <f>MIN(F20,G20)</f>
        <v>#N/A</v>
      </c>
      <c r="I20" s="8"/>
      <c r="J20" s="39"/>
      <c r="L20" s="5"/>
      <c r="O20" s="35"/>
    </row>
    <row r="21" spans="1:15" x14ac:dyDescent="0.3">
      <c r="A21" s="55">
        <v>49.7</v>
      </c>
      <c r="B21" s="56">
        <v>10.3</v>
      </c>
      <c r="C21" s="55">
        <v>14.9</v>
      </c>
      <c r="D21" s="57"/>
      <c r="E21" s="57">
        <v>0</v>
      </c>
      <c r="F21" s="58">
        <f t="shared" si="0"/>
        <v>0</v>
      </c>
      <c r="G21" s="58">
        <f t="shared" si="1"/>
        <v>2</v>
      </c>
      <c r="H21" s="58">
        <f t="shared" si="2"/>
        <v>0</v>
      </c>
      <c r="I21" s="8"/>
      <c r="J21" s="39"/>
    </row>
    <row r="22" spans="1:15" x14ac:dyDescent="0.3">
      <c r="A22" s="23">
        <v>51.1</v>
      </c>
      <c r="B22" s="24">
        <v>10.6</v>
      </c>
      <c r="C22" s="23">
        <v>15.5</v>
      </c>
      <c r="D22" s="22"/>
      <c r="E22" s="22">
        <v>53.170743639921746</v>
      </c>
      <c r="F22" s="21">
        <f t="shared" si="0"/>
        <v>1</v>
      </c>
      <c r="G22" s="21">
        <f t="shared" si="1"/>
        <v>2</v>
      </c>
      <c r="H22" s="21">
        <f t="shared" si="2"/>
        <v>1</v>
      </c>
      <c r="I22" s="8">
        <f>E22</f>
        <v>53.170743639921746</v>
      </c>
      <c r="J22" s="39"/>
      <c r="N22" s="35"/>
      <c r="O22" s="72"/>
    </row>
    <row r="23" spans="1:15" x14ac:dyDescent="0.3">
      <c r="A23" s="15">
        <v>57.5</v>
      </c>
      <c r="B23" s="16">
        <v>10.3</v>
      </c>
      <c r="C23" s="15">
        <v>14.3</v>
      </c>
      <c r="D23" s="14"/>
      <c r="E23" s="14">
        <v>0</v>
      </c>
      <c r="F23" s="13">
        <f t="shared" si="0"/>
        <v>0</v>
      </c>
      <c r="G23" s="13">
        <f t="shared" si="1"/>
        <v>2</v>
      </c>
      <c r="H23" s="13">
        <f t="shared" si="2"/>
        <v>0</v>
      </c>
      <c r="I23" s="8"/>
      <c r="J23" s="39"/>
      <c r="N23" s="35"/>
      <c r="O23" s="72"/>
    </row>
    <row r="24" spans="1:15" x14ac:dyDescent="0.3">
      <c r="A24" s="3">
        <v>56.7</v>
      </c>
      <c r="B24" s="30">
        <v>10.6</v>
      </c>
      <c r="C24" s="3">
        <v>14.6</v>
      </c>
      <c r="D24" s="29"/>
      <c r="E24" s="29">
        <v>-14.271604938271681</v>
      </c>
      <c r="F24" s="28">
        <f t="shared" si="0"/>
        <v>1</v>
      </c>
      <c r="G24" s="28">
        <f t="shared" si="1"/>
        <v>2</v>
      </c>
      <c r="H24" s="28">
        <f t="shared" si="2"/>
        <v>1</v>
      </c>
      <c r="I24" s="8">
        <f>E24</f>
        <v>-14.271604938271681</v>
      </c>
      <c r="J24" s="39"/>
      <c r="N24" s="35"/>
      <c r="O24" s="72"/>
    </row>
    <row r="25" spans="1:15" x14ac:dyDescent="0.3">
      <c r="A25" s="23">
        <v>58.6</v>
      </c>
      <c r="B25" s="24">
        <v>10.9</v>
      </c>
      <c r="C25" s="23">
        <v>15.3</v>
      </c>
      <c r="D25" s="22"/>
      <c r="E25" s="22">
        <v>38.0759385665529</v>
      </c>
      <c r="F25" s="21">
        <f t="shared" si="0"/>
        <v>1</v>
      </c>
      <c r="G25" s="21">
        <f t="shared" si="1"/>
        <v>2</v>
      </c>
      <c r="H25" s="21">
        <f t="shared" si="2"/>
        <v>1</v>
      </c>
      <c r="I25" s="8">
        <f>E25</f>
        <v>38.0759385665529</v>
      </c>
      <c r="J25" s="39"/>
      <c r="N25" s="35"/>
    </row>
    <row r="26" spans="1:15" x14ac:dyDescent="0.3">
      <c r="A26" s="15">
        <v>67.599999999999994</v>
      </c>
      <c r="B26" s="16">
        <v>10.4</v>
      </c>
      <c r="C26" s="15">
        <v>15.1</v>
      </c>
      <c r="D26" s="14"/>
      <c r="E26" s="14">
        <v>0</v>
      </c>
      <c r="F26" s="13">
        <f t="shared" si="0"/>
        <v>0</v>
      </c>
      <c r="G26" s="13">
        <f t="shared" si="1"/>
        <v>2</v>
      </c>
      <c r="H26" s="13">
        <f t="shared" si="2"/>
        <v>0</v>
      </c>
      <c r="I26" s="8"/>
      <c r="J26" s="39"/>
      <c r="N26" s="52"/>
    </row>
    <row r="27" spans="1:15" x14ac:dyDescent="0.3">
      <c r="A27" s="55">
        <v>67.7</v>
      </c>
      <c r="B27" s="56">
        <v>10.1</v>
      </c>
      <c r="C27" s="55">
        <v>15.5</v>
      </c>
      <c r="D27" s="57"/>
      <c r="E27" s="57">
        <v>11.952732644017681</v>
      </c>
      <c r="F27" s="58">
        <f t="shared" si="0"/>
        <v>0</v>
      </c>
      <c r="G27" s="58">
        <f t="shared" si="1"/>
        <v>2</v>
      </c>
      <c r="H27" s="58">
        <f t="shared" si="2"/>
        <v>0</v>
      </c>
      <c r="I27" s="8"/>
      <c r="J27" s="39"/>
    </row>
    <row r="28" spans="1:15" x14ac:dyDescent="0.3">
      <c r="A28" s="23">
        <v>69.599999999999994</v>
      </c>
      <c r="B28" s="24">
        <v>10.9</v>
      </c>
      <c r="C28" s="23">
        <v>16.8</v>
      </c>
      <c r="D28" s="22"/>
      <c r="E28" s="22">
        <v>50.780172413793153</v>
      </c>
      <c r="F28" s="21">
        <f t="shared" si="0"/>
        <v>1</v>
      </c>
      <c r="G28" s="21">
        <f t="shared" si="1"/>
        <v>3</v>
      </c>
      <c r="H28" s="21">
        <f t="shared" si="2"/>
        <v>1</v>
      </c>
      <c r="I28" s="8">
        <f>E28-AVERAGE(E26:E27)</f>
        <v>44.80380609178431</v>
      </c>
      <c r="J28" s="39"/>
      <c r="N28" s="35"/>
      <c r="O28" s="72"/>
    </row>
    <row r="29" spans="1:15" x14ac:dyDescent="0.3">
      <c r="A29" s="15">
        <v>78.2</v>
      </c>
      <c r="B29" s="16">
        <v>10.4</v>
      </c>
      <c r="C29" s="15">
        <v>15.6</v>
      </c>
      <c r="D29" s="14"/>
      <c r="E29" s="14">
        <v>0</v>
      </c>
      <c r="F29" s="13">
        <f t="shared" si="0"/>
        <v>0</v>
      </c>
      <c r="G29" s="13">
        <f t="shared" si="1"/>
        <v>2</v>
      </c>
      <c r="H29" s="13">
        <f t="shared" si="2"/>
        <v>0</v>
      </c>
      <c r="I29" s="8"/>
      <c r="J29" s="39"/>
      <c r="N29" s="35"/>
    </row>
    <row r="30" spans="1:15" x14ac:dyDescent="0.3">
      <c r="A30" s="23">
        <v>76</v>
      </c>
      <c r="B30" s="24">
        <v>10.6</v>
      </c>
      <c r="C30" s="23">
        <v>15.8</v>
      </c>
      <c r="D30" s="22"/>
      <c r="E30" s="22">
        <v>-18.19111842105265</v>
      </c>
      <c r="F30" s="21">
        <f t="shared" si="0"/>
        <v>1</v>
      </c>
      <c r="G30" s="21">
        <f t="shared" si="1"/>
        <v>3</v>
      </c>
      <c r="H30" s="21">
        <f t="shared" si="2"/>
        <v>1</v>
      </c>
      <c r="I30" s="8">
        <f>E30-E29</f>
        <v>-18.19111842105265</v>
      </c>
      <c r="J30" s="39"/>
      <c r="N30" s="35"/>
    </row>
    <row r="31" spans="1:15" x14ac:dyDescent="0.3">
      <c r="A31" s="59">
        <v>85.2</v>
      </c>
      <c r="B31" s="60">
        <v>10.199999999999999</v>
      </c>
      <c r="C31" s="59">
        <v>15.7</v>
      </c>
      <c r="D31" s="61"/>
      <c r="E31" s="61">
        <v>0</v>
      </c>
      <c r="F31" s="62">
        <f t="shared" si="0"/>
        <v>0</v>
      </c>
      <c r="G31" s="62">
        <f t="shared" si="1"/>
        <v>2</v>
      </c>
      <c r="H31" s="62">
        <f t="shared" si="2"/>
        <v>0</v>
      </c>
      <c r="I31" s="8"/>
      <c r="J31" s="39"/>
    </row>
    <row r="32" spans="1:15" x14ac:dyDescent="0.3">
      <c r="A32" s="63">
        <v>87.4</v>
      </c>
      <c r="B32" s="64">
        <v>10.199999999999999</v>
      </c>
      <c r="C32" s="63">
        <v>15.8</v>
      </c>
      <c r="D32" s="65"/>
      <c r="E32" s="65">
        <v>16.042048054919874</v>
      </c>
      <c r="F32" s="66">
        <f t="shared" si="0"/>
        <v>0</v>
      </c>
      <c r="G32" s="66">
        <f t="shared" si="1"/>
        <v>3</v>
      </c>
      <c r="H32" s="66">
        <f t="shared" si="2"/>
        <v>0</v>
      </c>
      <c r="I32" s="8"/>
      <c r="J32" s="39"/>
    </row>
    <row r="33" spans="1:10" x14ac:dyDescent="0.3">
      <c r="A33" s="59">
        <v>98.9</v>
      </c>
      <c r="B33" s="60">
        <v>10.4</v>
      </c>
      <c r="C33" s="59">
        <v>15.4</v>
      </c>
      <c r="D33" s="61"/>
      <c r="E33" s="61">
        <v>17.055864509605705</v>
      </c>
      <c r="F33" s="62">
        <f t="shared" si="0"/>
        <v>0</v>
      </c>
      <c r="G33" s="62">
        <f t="shared" si="1"/>
        <v>2</v>
      </c>
      <c r="H33" s="62">
        <f>MIN(F33,G33)</f>
        <v>0</v>
      </c>
      <c r="I33" s="8"/>
      <c r="J33" s="39"/>
    </row>
    <row r="34" spans="1:10" x14ac:dyDescent="0.3">
      <c r="A34" s="11">
        <v>96.6</v>
      </c>
      <c r="B34" s="12">
        <v>10.5</v>
      </c>
      <c r="C34" s="11">
        <v>15</v>
      </c>
      <c r="D34" s="10"/>
      <c r="E34" s="10">
        <v>0</v>
      </c>
      <c r="F34" s="9">
        <f t="shared" si="0"/>
        <v>1</v>
      </c>
      <c r="G34" s="9">
        <f t="shared" si="1"/>
        <v>2</v>
      </c>
      <c r="H34" s="9">
        <f t="shared" si="2"/>
        <v>1</v>
      </c>
      <c r="I34" s="8">
        <f>E34-E33</f>
        <v>-17.055864509605705</v>
      </c>
      <c r="J34" s="39"/>
    </row>
    <row r="35" spans="1:10" x14ac:dyDescent="0.3">
      <c r="A35" s="59">
        <v>102.4</v>
      </c>
      <c r="B35" s="60">
        <v>10.4</v>
      </c>
      <c r="C35" s="59">
        <v>15.2</v>
      </c>
      <c r="D35" s="61">
        <v>494.27</v>
      </c>
      <c r="E35" s="61"/>
      <c r="F35" s="62">
        <f t="shared" si="0"/>
        <v>0</v>
      </c>
      <c r="G35" s="62">
        <f t="shared" si="1"/>
        <v>2</v>
      </c>
      <c r="H35" s="62">
        <f t="shared" si="2"/>
        <v>0</v>
      </c>
      <c r="I35" s="8"/>
      <c r="J35" s="39"/>
    </row>
    <row r="36" spans="1:10" x14ac:dyDescent="0.3">
      <c r="A36" s="11">
        <v>103</v>
      </c>
      <c r="B36" s="12">
        <v>10.6</v>
      </c>
      <c r="C36" s="11">
        <v>15.4</v>
      </c>
      <c r="D36" s="10">
        <v>503.76</v>
      </c>
      <c r="E36" s="10">
        <v>9.4900000000000091</v>
      </c>
      <c r="F36" s="9">
        <f t="shared" si="0"/>
        <v>1</v>
      </c>
      <c r="G36" s="9">
        <f t="shared" si="1"/>
        <v>2</v>
      </c>
      <c r="H36" s="9">
        <f t="shared" si="2"/>
        <v>1</v>
      </c>
      <c r="I36" s="8">
        <f>E36-E35</f>
        <v>9.4900000000000091</v>
      </c>
      <c r="J36" s="39"/>
    </row>
    <row r="37" spans="1:10" x14ac:dyDescent="0.3">
      <c r="A37" s="59">
        <v>110.7</v>
      </c>
      <c r="B37" s="60">
        <v>10.3</v>
      </c>
      <c r="C37" s="59">
        <v>15.1</v>
      </c>
      <c r="D37" s="61">
        <v>474.09</v>
      </c>
      <c r="E37" s="61"/>
      <c r="F37" s="62">
        <f t="shared" ref="F37:F55" si="3">(VLOOKUP(B37,$M$5:$O$10,3,1))</f>
        <v>0</v>
      </c>
      <c r="G37" s="62">
        <f t="shared" si="1"/>
        <v>2</v>
      </c>
      <c r="H37" s="62">
        <f t="shared" si="2"/>
        <v>0</v>
      </c>
      <c r="I37" s="8"/>
      <c r="J37" s="39"/>
    </row>
    <row r="38" spans="1:10" x14ac:dyDescent="0.3">
      <c r="A38" s="11">
        <v>111.4</v>
      </c>
      <c r="B38" s="12">
        <v>10.5</v>
      </c>
      <c r="C38" s="11">
        <v>15.4</v>
      </c>
      <c r="D38" s="10">
        <v>476.57</v>
      </c>
      <c r="E38" s="10">
        <v>2.4800000000000182</v>
      </c>
      <c r="F38" s="9">
        <f t="shared" si="3"/>
        <v>1</v>
      </c>
      <c r="G38" s="9">
        <f t="shared" si="1"/>
        <v>2</v>
      </c>
      <c r="H38" s="9">
        <f t="shared" si="2"/>
        <v>1</v>
      </c>
      <c r="I38" s="8">
        <f>E38-E37</f>
        <v>2.4800000000000182</v>
      </c>
      <c r="J38" s="39"/>
    </row>
    <row r="39" spans="1:10" x14ac:dyDescent="0.3">
      <c r="A39" s="15">
        <v>104.8</v>
      </c>
      <c r="B39" s="16">
        <v>10.199999999999999</v>
      </c>
      <c r="C39" s="15">
        <v>15</v>
      </c>
      <c r="D39" s="14"/>
      <c r="E39" s="14">
        <v>0</v>
      </c>
      <c r="F39" s="13">
        <f t="shared" si="3"/>
        <v>0</v>
      </c>
      <c r="G39" s="13">
        <f t="shared" si="1"/>
        <v>2</v>
      </c>
      <c r="H39" s="13">
        <f t="shared" si="2"/>
        <v>0</v>
      </c>
      <c r="I39" s="8"/>
      <c r="J39" s="39"/>
    </row>
    <row r="40" spans="1:10" x14ac:dyDescent="0.3">
      <c r="A40" s="55">
        <v>107.1</v>
      </c>
      <c r="B40" s="56">
        <v>10</v>
      </c>
      <c r="C40" s="55">
        <v>15.3</v>
      </c>
      <c r="D40" s="57"/>
      <c r="E40" s="57">
        <v>15.980158730158717</v>
      </c>
      <c r="F40" s="58" t="e">
        <f t="shared" si="3"/>
        <v>#N/A</v>
      </c>
      <c r="G40" s="58">
        <f t="shared" si="1"/>
        <v>2</v>
      </c>
      <c r="H40" s="58" t="e">
        <f>MIN(F40,G40)</f>
        <v>#N/A</v>
      </c>
      <c r="I40" s="8"/>
      <c r="J40" s="39"/>
    </row>
    <row r="41" spans="1:10" x14ac:dyDescent="0.3">
      <c r="A41" s="3">
        <v>104.5</v>
      </c>
      <c r="B41" s="30">
        <v>10.4</v>
      </c>
      <c r="C41" s="3">
        <v>15.1</v>
      </c>
      <c r="D41" s="29"/>
      <c r="E41" s="29">
        <v>15.430143540669828</v>
      </c>
      <c r="F41" s="28">
        <f t="shared" si="3"/>
        <v>0</v>
      </c>
      <c r="G41" s="28">
        <f t="shared" si="1"/>
        <v>2</v>
      </c>
      <c r="H41" s="28">
        <f t="shared" si="2"/>
        <v>0</v>
      </c>
      <c r="I41" s="8"/>
      <c r="J41" s="39"/>
    </row>
    <row r="42" spans="1:10" x14ac:dyDescent="0.3">
      <c r="A42" s="23">
        <v>106.9</v>
      </c>
      <c r="B42" s="24">
        <v>10.3</v>
      </c>
      <c r="C42" s="23">
        <v>15.3</v>
      </c>
      <c r="D42" s="22"/>
      <c r="E42" s="22">
        <v>16.010056127221688</v>
      </c>
      <c r="F42" s="21">
        <f t="shared" si="3"/>
        <v>0</v>
      </c>
      <c r="G42" s="21">
        <f t="shared" si="1"/>
        <v>2</v>
      </c>
      <c r="H42" s="21">
        <f t="shared" si="2"/>
        <v>0</v>
      </c>
      <c r="I42" s="8"/>
      <c r="J42" s="39"/>
    </row>
    <row r="43" spans="1:10" x14ac:dyDescent="0.3">
      <c r="A43" s="19">
        <v>107.6</v>
      </c>
      <c r="B43" s="20">
        <v>10.6</v>
      </c>
      <c r="C43" s="19">
        <v>15.8</v>
      </c>
      <c r="D43" s="18"/>
      <c r="E43" s="18">
        <v>0</v>
      </c>
      <c r="F43" s="17">
        <f t="shared" si="3"/>
        <v>1</v>
      </c>
      <c r="G43" s="17">
        <f t="shared" si="1"/>
        <v>3</v>
      </c>
      <c r="H43" s="17">
        <f t="shared" si="2"/>
        <v>1</v>
      </c>
      <c r="I43" s="8"/>
      <c r="J43" s="39"/>
    </row>
    <row r="44" spans="1:10" x14ac:dyDescent="0.3">
      <c r="A44" s="15">
        <v>113.6</v>
      </c>
      <c r="B44" s="16">
        <v>10</v>
      </c>
      <c r="C44" s="15">
        <v>15.2</v>
      </c>
      <c r="D44" s="14"/>
      <c r="E44" s="14">
        <v>0</v>
      </c>
      <c r="F44" s="13" t="e">
        <f t="shared" si="3"/>
        <v>#N/A</v>
      </c>
      <c r="G44" s="13">
        <f t="shared" si="1"/>
        <v>2</v>
      </c>
      <c r="H44" s="13" t="e">
        <f t="shared" si="2"/>
        <v>#N/A</v>
      </c>
      <c r="I44" s="8"/>
      <c r="J44" s="39"/>
    </row>
    <row r="45" spans="1:10" x14ac:dyDescent="0.3">
      <c r="A45" s="55">
        <v>115.8</v>
      </c>
      <c r="B45" s="56">
        <v>9.8000000000000007</v>
      </c>
      <c r="C45" s="55">
        <v>15.3</v>
      </c>
      <c r="D45" s="57"/>
      <c r="E45" s="57">
        <v>20.893998272884232</v>
      </c>
      <c r="F45" s="58" t="e">
        <f t="shared" si="3"/>
        <v>#N/A</v>
      </c>
      <c r="G45" s="58">
        <f t="shared" si="1"/>
        <v>2</v>
      </c>
      <c r="H45" s="58" t="e">
        <f t="shared" si="2"/>
        <v>#N/A</v>
      </c>
      <c r="I45" s="8"/>
      <c r="J45" s="39"/>
    </row>
    <row r="46" spans="1:10" x14ac:dyDescent="0.3">
      <c r="A46" s="55">
        <v>115.4</v>
      </c>
      <c r="B46" s="56">
        <v>10.3</v>
      </c>
      <c r="C46" s="55">
        <v>15.3</v>
      </c>
      <c r="D46" s="57"/>
      <c r="E46" s="57">
        <v>50.9410745233968</v>
      </c>
      <c r="F46" s="58">
        <f t="shared" si="3"/>
        <v>0</v>
      </c>
      <c r="G46" s="58">
        <f t="shared" si="1"/>
        <v>2</v>
      </c>
      <c r="H46" s="58">
        <f t="shared" si="2"/>
        <v>0</v>
      </c>
      <c r="I46" s="8"/>
      <c r="J46" s="39"/>
    </row>
    <row r="47" spans="1:10" x14ac:dyDescent="0.3">
      <c r="A47" s="63">
        <v>113.1</v>
      </c>
      <c r="B47" s="64">
        <v>10.4</v>
      </c>
      <c r="C47" s="63">
        <v>15.8</v>
      </c>
      <c r="D47" s="65"/>
      <c r="E47" s="65">
        <v>9.1914235190097529</v>
      </c>
      <c r="F47" s="66">
        <f t="shared" si="3"/>
        <v>0</v>
      </c>
      <c r="G47" s="66">
        <f t="shared" si="1"/>
        <v>3</v>
      </c>
      <c r="H47" s="66">
        <f t="shared" si="2"/>
        <v>0</v>
      </c>
      <c r="I47" s="8"/>
      <c r="J47" s="39"/>
    </row>
    <row r="48" spans="1:10" x14ac:dyDescent="0.3">
      <c r="A48" s="15">
        <v>126.1</v>
      </c>
      <c r="B48" s="16">
        <v>10.3</v>
      </c>
      <c r="C48" s="15">
        <v>16.600000000000001</v>
      </c>
      <c r="D48" s="14"/>
      <c r="E48" s="14">
        <v>26.753766851704953</v>
      </c>
      <c r="F48" s="13">
        <f t="shared" si="3"/>
        <v>0</v>
      </c>
      <c r="G48" s="13">
        <f t="shared" si="1"/>
        <v>3</v>
      </c>
      <c r="H48" s="13">
        <f>MIN(F48,G48)</f>
        <v>0</v>
      </c>
      <c r="I48" s="8"/>
      <c r="J48" s="39"/>
    </row>
    <row r="49" spans="1:16" x14ac:dyDescent="0.3">
      <c r="A49" s="68">
        <v>123.9</v>
      </c>
      <c r="B49" s="69">
        <v>10.5</v>
      </c>
      <c r="C49" s="68">
        <v>16.2</v>
      </c>
      <c r="D49" s="70"/>
      <c r="E49" s="70">
        <v>0</v>
      </c>
      <c r="F49" s="71">
        <f t="shared" si="3"/>
        <v>1</v>
      </c>
      <c r="G49" s="71">
        <f t="shared" si="1"/>
        <v>3</v>
      </c>
      <c r="H49" s="71">
        <f t="shared" si="2"/>
        <v>1</v>
      </c>
      <c r="I49" s="8">
        <f>E49-E48</f>
        <v>-26.753766851704953</v>
      </c>
      <c r="J49" s="39"/>
    </row>
    <row r="50" spans="1:16" x14ac:dyDescent="0.3">
      <c r="A50" s="23">
        <v>123.2</v>
      </c>
      <c r="B50" s="24">
        <v>10.5</v>
      </c>
      <c r="C50" s="23">
        <v>16.2</v>
      </c>
      <c r="D50" s="22"/>
      <c r="E50" s="22">
        <v>79.144277597402578</v>
      </c>
      <c r="F50" s="21">
        <f t="shared" si="3"/>
        <v>1</v>
      </c>
      <c r="G50" s="21">
        <f t="shared" si="1"/>
        <v>3</v>
      </c>
      <c r="H50" s="21">
        <f t="shared" si="2"/>
        <v>1</v>
      </c>
      <c r="I50" s="8">
        <f>E50-E48</f>
        <v>52.390510745697625</v>
      </c>
      <c r="J50" s="39"/>
      <c r="L50" s="3"/>
      <c r="M50" s="4"/>
      <c r="N50" s="4"/>
      <c r="O50" s="4"/>
    </row>
    <row r="51" spans="1:16" x14ac:dyDescent="0.3">
      <c r="A51" s="15">
        <v>138.30000000000001</v>
      </c>
      <c r="B51" s="16">
        <v>9.6999999999999993</v>
      </c>
      <c r="C51" s="15">
        <v>13.6</v>
      </c>
      <c r="D51" s="14"/>
      <c r="E51" s="14">
        <v>0</v>
      </c>
      <c r="F51" s="13" t="e">
        <f t="shared" si="3"/>
        <v>#N/A</v>
      </c>
      <c r="G51" s="13"/>
      <c r="H51" s="13" t="e">
        <f t="shared" si="2"/>
        <v>#N/A</v>
      </c>
      <c r="I51" s="8"/>
      <c r="J51" s="39"/>
      <c r="P51" s="4"/>
    </row>
    <row r="52" spans="1:16" s="4" customFormat="1" x14ac:dyDescent="0.3">
      <c r="A52" s="23">
        <v>142</v>
      </c>
      <c r="B52" s="24">
        <v>10.199999999999999</v>
      </c>
      <c r="C52" s="23">
        <v>13.8</v>
      </c>
      <c r="D52" s="22"/>
      <c r="E52" s="22">
        <v>72.2529929577465</v>
      </c>
      <c r="F52" s="21">
        <f t="shared" si="3"/>
        <v>0</v>
      </c>
      <c r="G52" s="21">
        <f>VLOOKUP(C52,$N$5:$O$10,2,1)</f>
        <v>1</v>
      </c>
      <c r="H52" s="21">
        <f t="shared" si="2"/>
        <v>0</v>
      </c>
      <c r="I52" s="44"/>
      <c r="J52" s="45"/>
      <c r="K52" s="46"/>
      <c r="L52" s="52"/>
      <c r="M52"/>
      <c r="N52"/>
      <c r="O52"/>
      <c r="P52"/>
    </row>
    <row r="53" spans="1:16" x14ac:dyDescent="0.3">
      <c r="A53" s="33">
        <v>145.1</v>
      </c>
      <c r="B53" s="34">
        <v>10.8</v>
      </c>
      <c r="C53" s="33">
        <v>16.899999999999999</v>
      </c>
      <c r="D53" s="32"/>
      <c r="E53" s="32">
        <v>0</v>
      </c>
      <c r="F53" s="31">
        <f t="shared" si="3"/>
        <v>1</v>
      </c>
      <c r="G53" s="31">
        <f>VLOOKUP(C53,$N$5:$O$10,2,1)</f>
        <v>3</v>
      </c>
      <c r="H53" s="31">
        <f t="shared" si="2"/>
        <v>1</v>
      </c>
      <c r="I53" s="8"/>
      <c r="J53" s="39"/>
    </row>
    <row r="54" spans="1:16" x14ac:dyDescent="0.3">
      <c r="A54" s="2">
        <v>145.30000000000001</v>
      </c>
      <c r="B54" s="27">
        <v>11.4</v>
      </c>
      <c r="C54" s="2">
        <v>18.3</v>
      </c>
      <c r="D54" s="26"/>
      <c r="E54" s="26">
        <v>196.76548520302816</v>
      </c>
      <c r="F54" s="25">
        <f t="shared" si="3"/>
        <v>2</v>
      </c>
      <c r="G54" s="25">
        <f>VLOOKUP(C54,$N$5:$O$10,2,1)</f>
        <v>3</v>
      </c>
      <c r="H54" s="25">
        <f t="shared" si="2"/>
        <v>2</v>
      </c>
      <c r="I54" s="8">
        <f>E54+O14</f>
        <v>210.62015892669876</v>
      </c>
      <c r="J54" s="39"/>
    </row>
    <row r="55" spans="1:16" ht="15" thickBot="1" x14ac:dyDescent="0.35">
      <c r="A55" s="47">
        <v>147.30000000000001</v>
      </c>
      <c r="B55" s="48">
        <v>11.5</v>
      </c>
      <c r="C55" s="47">
        <v>18.399999999999999</v>
      </c>
      <c r="D55" s="49"/>
      <c r="E55" s="49">
        <v>206.22114731839781</v>
      </c>
      <c r="F55" s="50">
        <f t="shared" si="3"/>
        <v>3</v>
      </c>
      <c r="G55" s="50">
        <f>VLOOKUP(C55,$N$5:$O$10,2,1)</f>
        <v>3</v>
      </c>
      <c r="H55" s="50">
        <f t="shared" si="2"/>
        <v>3</v>
      </c>
      <c r="I55" s="67">
        <f>E55+O14</f>
        <v>220.07582104206841</v>
      </c>
      <c r="J55" s="40"/>
    </row>
    <row r="56" spans="1:16" x14ac:dyDescent="0.3">
      <c r="E56" s="38"/>
      <c r="F56" s="38"/>
      <c r="G56" s="38"/>
    </row>
    <row r="57" spans="1:16" x14ac:dyDescent="0.3">
      <c r="E57" s="38"/>
      <c r="F57" s="38"/>
      <c r="G57" s="38"/>
    </row>
    <row r="58" spans="1:16" x14ac:dyDescent="0.3">
      <c r="E58" s="38"/>
      <c r="F58" s="38"/>
      <c r="G58" s="38"/>
    </row>
  </sheetData>
  <mergeCells count="2">
    <mergeCell ref="M4:N4"/>
    <mergeCell ref="L13:L1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opLeftCell="A19" zoomScale="85" zoomScaleNormal="85" workbookViewId="0">
      <selection activeCell="A54" sqref="A5:A54"/>
    </sheetView>
  </sheetViews>
  <sheetFormatPr defaultRowHeight="14.4" x14ac:dyDescent="0.3"/>
  <cols>
    <col min="4" max="5" width="14" customWidth="1"/>
    <col min="6" max="7" width="14" hidden="1" customWidth="1"/>
    <col min="8" max="8" width="9.109375" style="42"/>
    <col min="9" max="9" width="10.44140625" style="42" customWidth="1"/>
    <col min="10" max="10" width="10.44140625" customWidth="1"/>
    <col min="11" max="11" width="10.44140625" style="43" customWidth="1"/>
    <col min="12" max="12" width="9.109375" style="42"/>
    <col min="13" max="13" width="9.33203125" bestFit="1" customWidth="1"/>
    <col min="14" max="14" width="14" bestFit="1" customWidth="1"/>
    <col min="15" max="15" width="12" customWidth="1"/>
  </cols>
  <sheetData>
    <row r="1" spans="1:16" x14ac:dyDescent="0.3">
      <c r="K1" s="53"/>
    </row>
    <row r="2" spans="1:16" x14ac:dyDescent="0.3">
      <c r="K2" s="53"/>
    </row>
    <row r="3" spans="1:16" ht="15" thickBot="1" x14ac:dyDescent="0.35">
      <c r="I3" s="6"/>
      <c r="J3" s="41"/>
      <c r="K3" s="54"/>
    </row>
    <row r="4" spans="1:16" ht="31.5" customHeight="1" x14ac:dyDescent="0.3">
      <c r="A4" s="73" t="s">
        <v>8</v>
      </c>
      <c r="B4" s="73" t="s">
        <v>0</v>
      </c>
      <c r="C4" s="73" t="s">
        <v>2</v>
      </c>
      <c r="D4" s="73" t="s">
        <v>16</v>
      </c>
      <c r="E4" s="73" t="s">
        <v>10</v>
      </c>
      <c r="F4" s="73" t="s">
        <v>15</v>
      </c>
      <c r="G4" s="73" t="s">
        <v>11</v>
      </c>
      <c r="H4" s="73" t="s">
        <v>1</v>
      </c>
      <c r="I4" s="73" t="s">
        <v>9</v>
      </c>
      <c r="J4" s="74"/>
      <c r="L4" s="99" t="s">
        <v>19</v>
      </c>
      <c r="M4" s="165" t="s">
        <v>20</v>
      </c>
      <c r="N4" s="166"/>
    </row>
    <row r="5" spans="1:16" ht="15" thickBot="1" x14ac:dyDescent="0.35">
      <c r="A5" s="33">
        <v>151.9</v>
      </c>
      <c r="B5" s="34">
        <v>9.8000000000000007</v>
      </c>
      <c r="C5" s="33">
        <v>14</v>
      </c>
      <c r="D5" s="32"/>
      <c r="E5" s="32">
        <v>0</v>
      </c>
      <c r="F5" s="31" t="e">
        <f t="shared" ref="F5:F36" si="0">(VLOOKUP(B5,$M$5:$O$10,3,1))</f>
        <v>#N/A</v>
      </c>
      <c r="G5" s="31">
        <f t="shared" ref="G5:G18" si="1">VLOOKUP(C5,$N$5:$O$10,2,1)</f>
        <v>0</v>
      </c>
      <c r="H5" s="31" t="e">
        <f t="shared" ref="H5:H20" si="2">MIN(F5,G5)</f>
        <v>#N/A</v>
      </c>
      <c r="I5" s="8"/>
      <c r="J5" s="39"/>
      <c r="L5" s="110" t="s">
        <v>5</v>
      </c>
      <c r="M5" s="94">
        <v>10.1</v>
      </c>
      <c r="N5" s="101">
        <v>14</v>
      </c>
    </row>
    <row r="6" spans="1:16" ht="15" thickBot="1" x14ac:dyDescent="0.35">
      <c r="A6" s="23">
        <v>157.30000000000001</v>
      </c>
      <c r="B6" s="24">
        <v>10.4</v>
      </c>
      <c r="C6" s="23">
        <v>14.4</v>
      </c>
      <c r="D6" s="22"/>
      <c r="E6" s="22">
        <v>63.185314685314609</v>
      </c>
      <c r="F6" s="21">
        <f t="shared" si="0"/>
        <v>0</v>
      </c>
      <c r="G6" s="21">
        <f t="shared" si="1"/>
        <v>0</v>
      </c>
      <c r="H6" s="21">
        <f t="shared" si="2"/>
        <v>0</v>
      </c>
      <c r="I6" s="8"/>
      <c r="J6" s="39"/>
    </row>
    <row r="7" spans="1:16" x14ac:dyDescent="0.3">
      <c r="A7" s="15">
        <v>163.6</v>
      </c>
      <c r="B7" s="16">
        <v>11.7</v>
      </c>
      <c r="C7" s="15">
        <v>18.5</v>
      </c>
      <c r="D7" s="14"/>
      <c r="E7" s="14">
        <v>0</v>
      </c>
      <c r="F7" s="13">
        <f t="shared" si="0"/>
        <v>3</v>
      </c>
      <c r="G7" s="13">
        <f t="shared" si="1"/>
        <v>3</v>
      </c>
      <c r="H7" s="13">
        <f t="shared" si="2"/>
        <v>3</v>
      </c>
      <c r="I7" s="8"/>
      <c r="J7" s="39"/>
      <c r="L7" s="99" t="s">
        <v>1</v>
      </c>
      <c r="M7" s="97" t="s">
        <v>21</v>
      </c>
      <c r="N7" s="97" t="s">
        <v>22</v>
      </c>
      <c r="O7" s="98" t="s">
        <v>1</v>
      </c>
    </row>
    <row r="8" spans="1:16" x14ac:dyDescent="0.3">
      <c r="A8" s="2">
        <v>166</v>
      </c>
      <c r="B8" s="27">
        <v>11.8</v>
      </c>
      <c r="C8" s="2">
        <v>18.600000000000001</v>
      </c>
      <c r="D8" s="26"/>
      <c r="E8" s="26">
        <v>10.759331325301199</v>
      </c>
      <c r="F8" s="25">
        <f t="shared" si="0"/>
        <v>3</v>
      </c>
      <c r="G8" s="25">
        <f t="shared" si="1"/>
        <v>3</v>
      </c>
      <c r="H8" s="25">
        <f t="shared" si="2"/>
        <v>3</v>
      </c>
      <c r="I8" s="8"/>
      <c r="J8" s="39"/>
      <c r="L8" s="109">
        <v>1</v>
      </c>
      <c r="M8" s="87">
        <v>10.5</v>
      </c>
      <c r="N8" s="87">
        <v>14.5</v>
      </c>
      <c r="O8" s="93">
        <v>1</v>
      </c>
    </row>
    <row r="9" spans="1:16" x14ac:dyDescent="0.3">
      <c r="A9" s="2">
        <v>163.30000000000001</v>
      </c>
      <c r="B9" s="27">
        <v>11.8</v>
      </c>
      <c r="C9" s="2">
        <v>20.3</v>
      </c>
      <c r="D9" s="26"/>
      <c r="E9" s="26">
        <v>-46.979026331904485</v>
      </c>
      <c r="F9" s="25">
        <f t="shared" si="0"/>
        <v>3</v>
      </c>
      <c r="G9" s="25">
        <f t="shared" si="1"/>
        <v>3</v>
      </c>
      <c r="H9" s="25">
        <f t="shared" si="2"/>
        <v>3</v>
      </c>
      <c r="I9" s="8"/>
      <c r="J9" s="39"/>
      <c r="L9" s="109">
        <v>2</v>
      </c>
      <c r="M9" s="87">
        <v>11</v>
      </c>
      <c r="N9" s="87">
        <v>14.5</v>
      </c>
      <c r="O9" s="93">
        <v>2</v>
      </c>
    </row>
    <row r="10" spans="1:16" ht="15" thickBot="1" x14ac:dyDescent="0.35">
      <c r="A10" s="11">
        <v>165.6</v>
      </c>
      <c r="B10" s="12">
        <v>11.9</v>
      </c>
      <c r="C10" s="11">
        <v>20.399999999999999</v>
      </c>
      <c r="D10" s="10"/>
      <c r="E10" s="10">
        <v>-54.025815217391326</v>
      </c>
      <c r="F10" s="9">
        <f t="shared" si="0"/>
        <v>3</v>
      </c>
      <c r="G10" s="9">
        <f t="shared" si="1"/>
        <v>3</v>
      </c>
      <c r="H10" s="9">
        <f t="shared" si="2"/>
        <v>3</v>
      </c>
      <c r="I10" s="8"/>
      <c r="J10" s="39"/>
      <c r="L10" s="100">
        <v>3</v>
      </c>
      <c r="M10" s="95">
        <v>11.5</v>
      </c>
      <c r="N10" s="95">
        <v>14.5</v>
      </c>
      <c r="O10" s="96">
        <v>3</v>
      </c>
    </row>
    <row r="11" spans="1:16" x14ac:dyDescent="0.3">
      <c r="A11" s="15">
        <v>166.1</v>
      </c>
      <c r="B11" s="16">
        <v>9.9</v>
      </c>
      <c r="C11" s="15">
        <v>13.9</v>
      </c>
      <c r="D11" s="14"/>
      <c r="E11" s="14">
        <v>0</v>
      </c>
      <c r="F11" s="13" t="e">
        <f t="shared" si="0"/>
        <v>#N/A</v>
      </c>
      <c r="G11" s="13" t="e">
        <f t="shared" si="1"/>
        <v>#N/A</v>
      </c>
      <c r="H11" s="13" t="e">
        <f t="shared" si="2"/>
        <v>#N/A</v>
      </c>
      <c r="I11" s="8"/>
      <c r="J11" s="39"/>
    </row>
    <row r="12" spans="1:16" ht="15" thickBot="1" x14ac:dyDescent="0.35">
      <c r="A12" s="3">
        <v>171.3</v>
      </c>
      <c r="B12" s="30">
        <v>10.5</v>
      </c>
      <c r="C12" s="3">
        <v>14.4</v>
      </c>
      <c r="D12" s="29"/>
      <c r="E12" s="29">
        <v>54.550350262697052</v>
      </c>
      <c r="F12" s="28">
        <f t="shared" si="0"/>
        <v>1</v>
      </c>
      <c r="G12" s="28">
        <f t="shared" si="1"/>
        <v>0</v>
      </c>
      <c r="H12" s="28">
        <f t="shared" si="2"/>
        <v>0</v>
      </c>
      <c r="I12" s="8"/>
      <c r="J12" s="39"/>
      <c r="N12" s="6"/>
      <c r="O12" s="6"/>
    </row>
    <row r="13" spans="1:16" x14ac:dyDescent="0.3">
      <c r="A13" s="11">
        <v>158.1</v>
      </c>
      <c r="B13" s="12">
        <v>10.7</v>
      </c>
      <c r="C13" s="11">
        <v>17.7</v>
      </c>
      <c r="D13" s="10"/>
      <c r="E13" s="10">
        <v>53.39057558507276</v>
      </c>
      <c r="F13" s="9">
        <f t="shared" si="0"/>
        <v>1</v>
      </c>
      <c r="G13" s="9">
        <f t="shared" si="1"/>
        <v>3</v>
      </c>
      <c r="H13" s="9">
        <f t="shared" si="2"/>
        <v>1</v>
      </c>
      <c r="I13" s="8">
        <f>E13-E12</f>
        <v>-1.1597746776242914</v>
      </c>
      <c r="J13" s="39"/>
      <c r="L13" s="7" t="s">
        <v>19</v>
      </c>
      <c r="M13" s="102" t="s">
        <v>1</v>
      </c>
      <c r="N13" s="102" t="s">
        <v>30</v>
      </c>
      <c r="O13" s="78" t="s">
        <v>4</v>
      </c>
      <c r="P13" s="79" t="s">
        <v>17</v>
      </c>
    </row>
    <row r="14" spans="1:16" x14ac:dyDescent="0.3">
      <c r="A14" s="15">
        <v>171.6</v>
      </c>
      <c r="B14" s="16">
        <v>10.6</v>
      </c>
      <c r="C14" s="15">
        <v>18.100000000000001</v>
      </c>
      <c r="D14" s="14"/>
      <c r="E14" s="14">
        <v>0</v>
      </c>
      <c r="F14" s="13">
        <f t="shared" si="0"/>
        <v>1</v>
      </c>
      <c r="G14" s="13">
        <f t="shared" si="1"/>
        <v>3</v>
      </c>
      <c r="H14" s="13">
        <f t="shared" si="2"/>
        <v>1</v>
      </c>
      <c r="I14" s="8"/>
      <c r="J14" s="39"/>
      <c r="L14" s="169" t="s">
        <v>5</v>
      </c>
      <c r="M14" s="86">
        <v>0</v>
      </c>
      <c r="N14" s="89">
        <f>'&lt;150'!N13</f>
        <v>484.17999999999995</v>
      </c>
      <c r="O14" s="86"/>
      <c r="P14" s="93"/>
    </row>
    <row r="15" spans="1:16" x14ac:dyDescent="0.3">
      <c r="A15" s="2">
        <v>176.2</v>
      </c>
      <c r="B15" s="27">
        <v>11.4</v>
      </c>
      <c r="C15" s="2">
        <v>18.399999999999999</v>
      </c>
      <c r="D15" s="26"/>
      <c r="E15" s="26">
        <v>172.66274687854715</v>
      </c>
      <c r="F15" s="25">
        <f t="shared" si="0"/>
        <v>2</v>
      </c>
      <c r="G15" s="25">
        <f t="shared" si="1"/>
        <v>3</v>
      </c>
      <c r="H15" s="25">
        <f t="shared" si="2"/>
        <v>2</v>
      </c>
      <c r="I15" s="8">
        <f>E15+O15</f>
        <v>178.6226234581647</v>
      </c>
      <c r="J15" s="39"/>
      <c r="L15" s="169"/>
      <c r="M15" s="86">
        <v>1</v>
      </c>
      <c r="N15" s="89">
        <f>$O$15+N14</f>
        <v>490.13987657961752</v>
      </c>
      <c r="O15" s="88">
        <f>AVERAGEIFS($I$5:$I$54,$H$5:$H$54,M15)</f>
        <v>5.9598765796175561</v>
      </c>
      <c r="P15" s="104">
        <f>COUNTIFS(H:H,M15,I:I,"&gt;-100")</f>
        <v>3</v>
      </c>
    </row>
    <row r="16" spans="1:16" x14ac:dyDescent="0.3">
      <c r="A16" s="11">
        <v>178.6</v>
      </c>
      <c r="B16" s="12">
        <v>11.6</v>
      </c>
      <c r="C16" s="11">
        <v>18.5</v>
      </c>
      <c r="D16" s="10"/>
      <c r="E16" s="10">
        <v>180.34280515117578</v>
      </c>
      <c r="F16" s="9">
        <f t="shared" si="0"/>
        <v>3</v>
      </c>
      <c r="G16" s="9">
        <f t="shared" si="1"/>
        <v>3</v>
      </c>
      <c r="H16" s="9">
        <f t="shared" si="2"/>
        <v>3</v>
      </c>
      <c r="I16" s="8">
        <f>E16+O15</f>
        <v>186.30268173079332</v>
      </c>
      <c r="J16" s="39"/>
      <c r="L16" s="169"/>
      <c r="M16" s="86">
        <v>2</v>
      </c>
      <c r="N16" s="89">
        <f>$O$16+N14</f>
        <v>662.80262345816459</v>
      </c>
      <c r="O16" s="88">
        <f>AVERAGEIFS($I$5:$I$54,$H$5:$H$54,M16)</f>
        <v>178.6226234581647</v>
      </c>
      <c r="P16" s="104">
        <f>COUNTIFS(H:H,M16,I:I,"&gt;0")</f>
        <v>1</v>
      </c>
    </row>
    <row r="17" spans="1:16" ht="15" thickBot="1" x14ac:dyDescent="0.35">
      <c r="A17" s="15">
        <v>182</v>
      </c>
      <c r="B17" s="16">
        <v>9.8000000000000007</v>
      </c>
      <c r="C17" s="15">
        <v>13.8</v>
      </c>
      <c r="D17" s="14"/>
      <c r="E17" s="14">
        <v>0</v>
      </c>
      <c r="F17" s="13" t="e">
        <f t="shared" si="0"/>
        <v>#N/A</v>
      </c>
      <c r="G17" s="13" t="e">
        <f t="shared" si="1"/>
        <v>#N/A</v>
      </c>
      <c r="H17" s="13" t="e">
        <f t="shared" si="2"/>
        <v>#N/A</v>
      </c>
      <c r="I17" s="8"/>
      <c r="J17" s="39"/>
      <c r="L17" s="170"/>
      <c r="M17" s="105">
        <v>3</v>
      </c>
      <c r="N17" s="106">
        <f>$O$17+N14</f>
        <v>581.64200552585453</v>
      </c>
      <c r="O17" s="107">
        <f>AVERAGEIFS($I$5:$I$54,$H$5:$H$54,M17)</f>
        <v>97.462005525854551</v>
      </c>
      <c r="P17" s="108">
        <f>COUNTIFS(H:H,M17,I:I,"&gt;0")</f>
        <v>11</v>
      </c>
    </row>
    <row r="18" spans="1:16" x14ac:dyDescent="0.3">
      <c r="A18" s="63">
        <v>188.2</v>
      </c>
      <c r="B18" s="64">
        <v>10.4</v>
      </c>
      <c r="C18" s="63">
        <v>14.3</v>
      </c>
      <c r="D18" s="65"/>
      <c r="E18" s="65">
        <v>59.441285866099925</v>
      </c>
      <c r="F18" s="66">
        <f t="shared" si="0"/>
        <v>0</v>
      </c>
      <c r="G18" s="66">
        <f t="shared" si="1"/>
        <v>0</v>
      </c>
      <c r="H18" s="66">
        <f t="shared" si="2"/>
        <v>0</v>
      </c>
      <c r="I18" s="8"/>
      <c r="J18" s="39"/>
      <c r="N18" s="35"/>
    </row>
    <row r="19" spans="1:16" x14ac:dyDescent="0.3">
      <c r="A19" s="15">
        <v>198.9</v>
      </c>
      <c r="B19" s="16">
        <v>9.6999999999999993</v>
      </c>
      <c r="C19" s="15">
        <v>13.6</v>
      </c>
      <c r="D19" s="14"/>
      <c r="E19" s="14">
        <v>0</v>
      </c>
      <c r="F19" s="13" t="e">
        <f t="shared" si="0"/>
        <v>#N/A</v>
      </c>
      <c r="G19" s="13"/>
      <c r="H19" s="13" t="e">
        <f t="shared" si="2"/>
        <v>#N/A</v>
      </c>
      <c r="I19" s="8"/>
      <c r="J19" s="39"/>
      <c r="N19" s="42"/>
    </row>
    <row r="20" spans="1:16" x14ac:dyDescent="0.3">
      <c r="A20" s="55">
        <v>206.1</v>
      </c>
      <c r="B20" s="56">
        <v>10.3</v>
      </c>
      <c r="C20" s="55">
        <v>14</v>
      </c>
      <c r="D20" s="57"/>
      <c r="E20" s="57">
        <v>55.113901018922881</v>
      </c>
      <c r="F20" s="58">
        <f t="shared" si="0"/>
        <v>0</v>
      </c>
      <c r="G20" s="58">
        <f t="shared" ref="G20:G54" si="3">VLOOKUP(C20,$N$5:$O$10,2,1)</f>
        <v>0</v>
      </c>
      <c r="H20" s="58">
        <f t="shared" si="2"/>
        <v>0</v>
      </c>
      <c r="I20" s="8"/>
      <c r="J20" s="39"/>
    </row>
    <row r="21" spans="1:16" x14ac:dyDescent="0.3">
      <c r="A21" s="2">
        <v>190.6</v>
      </c>
      <c r="B21" s="27">
        <v>10.5</v>
      </c>
      <c r="C21" s="2">
        <v>17.7</v>
      </c>
      <c r="D21" s="26"/>
      <c r="E21" s="26">
        <v>46.38719832109134</v>
      </c>
      <c r="F21" s="25">
        <f t="shared" si="0"/>
        <v>1</v>
      </c>
      <c r="G21" s="25">
        <f t="shared" si="3"/>
        <v>3</v>
      </c>
      <c r="H21" s="25">
        <f t="shared" ref="H21:H54" si="4">MIN(F21,G21)</f>
        <v>1</v>
      </c>
      <c r="I21" s="8">
        <f>E21-E20</f>
        <v>-8.7267026978315414</v>
      </c>
      <c r="J21" s="39"/>
      <c r="N21" s="35"/>
      <c r="O21" s="72"/>
    </row>
    <row r="22" spans="1:16" x14ac:dyDescent="0.3">
      <c r="A22" s="2">
        <v>196.5</v>
      </c>
      <c r="B22" s="27">
        <v>11.6</v>
      </c>
      <c r="C22" s="2">
        <v>18.8</v>
      </c>
      <c r="D22" s="26"/>
      <c r="E22" s="26">
        <v>146.50331297709914</v>
      </c>
      <c r="F22" s="25">
        <f t="shared" si="0"/>
        <v>3</v>
      </c>
      <c r="G22" s="25">
        <f t="shared" si="3"/>
        <v>3</v>
      </c>
      <c r="H22" s="25">
        <f t="shared" si="4"/>
        <v>3</v>
      </c>
      <c r="I22" s="8">
        <f>E22-E20</f>
        <v>91.389411958176254</v>
      </c>
      <c r="J22" s="39"/>
      <c r="N22" s="35"/>
    </row>
    <row r="23" spans="1:16" x14ac:dyDescent="0.3">
      <c r="A23" s="11">
        <v>199.2</v>
      </c>
      <c r="B23" s="12">
        <v>11.6</v>
      </c>
      <c r="C23" s="11">
        <v>18.899999999999999</v>
      </c>
      <c r="D23" s="10"/>
      <c r="E23" s="10">
        <v>166.12211345381516</v>
      </c>
      <c r="F23" s="9">
        <f t="shared" si="0"/>
        <v>3</v>
      </c>
      <c r="G23" s="9">
        <f t="shared" si="3"/>
        <v>3</v>
      </c>
      <c r="H23" s="9">
        <f t="shared" si="4"/>
        <v>3</v>
      </c>
      <c r="I23" s="8">
        <f>E23-E20</f>
        <v>111.00821243489227</v>
      </c>
      <c r="J23" s="39"/>
      <c r="N23" s="35"/>
    </row>
    <row r="24" spans="1:16" x14ac:dyDescent="0.3">
      <c r="A24" s="19">
        <v>206.3</v>
      </c>
      <c r="B24" s="20">
        <v>10.3</v>
      </c>
      <c r="C24" s="19">
        <v>17.399999999999999</v>
      </c>
      <c r="D24" s="18"/>
      <c r="E24" s="18">
        <v>0</v>
      </c>
      <c r="F24" s="17">
        <f t="shared" si="0"/>
        <v>0</v>
      </c>
      <c r="G24" s="17">
        <f t="shared" si="3"/>
        <v>3</v>
      </c>
      <c r="H24" s="17">
        <f t="shared" si="4"/>
        <v>0</v>
      </c>
      <c r="I24" s="8"/>
      <c r="J24" s="39"/>
    </row>
    <row r="25" spans="1:16" x14ac:dyDescent="0.3">
      <c r="A25" s="15">
        <v>218.6</v>
      </c>
      <c r="B25" s="16">
        <v>9.6999999999999993</v>
      </c>
      <c r="C25" s="15">
        <v>13.8</v>
      </c>
      <c r="D25" s="14"/>
      <c r="E25" s="14">
        <v>0</v>
      </c>
      <c r="F25" s="13" t="e">
        <f t="shared" si="0"/>
        <v>#N/A</v>
      </c>
      <c r="G25" s="13" t="e">
        <f t="shared" si="3"/>
        <v>#N/A</v>
      </c>
      <c r="H25" s="13" t="e">
        <f t="shared" si="4"/>
        <v>#N/A</v>
      </c>
      <c r="I25" s="8"/>
      <c r="J25" s="39"/>
    </row>
    <row r="26" spans="1:16" x14ac:dyDescent="0.3">
      <c r="A26" s="55">
        <v>223.2</v>
      </c>
      <c r="B26" s="56">
        <v>10.1</v>
      </c>
      <c r="C26" s="55">
        <v>14</v>
      </c>
      <c r="D26" s="57"/>
      <c r="E26" s="57">
        <v>52.599462365591386</v>
      </c>
      <c r="F26" s="58">
        <f t="shared" si="0"/>
        <v>0</v>
      </c>
      <c r="G26" s="58">
        <f t="shared" si="3"/>
        <v>0</v>
      </c>
      <c r="H26" s="58">
        <f t="shared" si="4"/>
        <v>0</v>
      </c>
      <c r="I26" s="8"/>
      <c r="J26" s="39"/>
    </row>
    <row r="27" spans="1:16" x14ac:dyDescent="0.3">
      <c r="A27" s="2">
        <v>221.5</v>
      </c>
      <c r="B27" s="27">
        <v>12.1</v>
      </c>
      <c r="C27" s="2">
        <v>19.5</v>
      </c>
      <c r="D27" s="26"/>
      <c r="E27" s="26">
        <v>195.62325507900681</v>
      </c>
      <c r="F27" s="25">
        <f t="shared" si="0"/>
        <v>3</v>
      </c>
      <c r="G27" s="25">
        <f t="shared" si="3"/>
        <v>3</v>
      </c>
      <c r="H27" s="25">
        <f t="shared" si="4"/>
        <v>3</v>
      </c>
      <c r="I27" s="8">
        <f>E27-E26</f>
        <v>143.02379271341542</v>
      </c>
      <c r="J27" s="39"/>
      <c r="L27" s="52"/>
    </row>
    <row r="28" spans="1:16" x14ac:dyDescent="0.3">
      <c r="A28" s="11">
        <v>224.5</v>
      </c>
      <c r="B28" s="12">
        <v>12.1</v>
      </c>
      <c r="C28" s="11">
        <v>19.600000000000001</v>
      </c>
      <c r="D28" s="10"/>
      <c r="E28" s="10">
        <v>148.66993318485527</v>
      </c>
      <c r="F28" s="9">
        <f t="shared" si="0"/>
        <v>3</v>
      </c>
      <c r="G28" s="9">
        <f t="shared" si="3"/>
        <v>3</v>
      </c>
      <c r="H28" s="9">
        <f t="shared" si="4"/>
        <v>3</v>
      </c>
      <c r="I28" s="8">
        <f>E28-E26</f>
        <v>96.070470819263875</v>
      </c>
      <c r="J28" s="39"/>
      <c r="L28" s="52"/>
    </row>
    <row r="29" spans="1:16" x14ac:dyDescent="0.3">
      <c r="A29" s="19">
        <v>216.7</v>
      </c>
      <c r="B29" s="20">
        <v>10.6</v>
      </c>
      <c r="C29" s="19">
        <v>17.3</v>
      </c>
      <c r="D29" s="18"/>
      <c r="E29" s="18">
        <v>0</v>
      </c>
      <c r="F29" s="17">
        <f t="shared" si="0"/>
        <v>1</v>
      </c>
      <c r="G29" s="17">
        <f t="shared" si="3"/>
        <v>3</v>
      </c>
      <c r="H29" s="17">
        <f t="shared" si="4"/>
        <v>1</v>
      </c>
      <c r="I29" s="8"/>
      <c r="J29" s="39"/>
      <c r="L29" s="52"/>
    </row>
    <row r="30" spans="1:16" x14ac:dyDescent="0.3">
      <c r="A30" s="15">
        <v>240.1</v>
      </c>
      <c r="B30" s="16">
        <v>9.6999999999999993</v>
      </c>
      <c r="C30" s="15">
        <v>13.7</v>
      </c>
      <c r="D30" s="14"/>
      <c r="E30" s="14">
        <v>0</v>
      </c>
      <c r="F30" s="13" t="e">
        <f t="shared" si="0"/>
        <v>#N/A</v>
      </c>
      <c r="G30" s="13" t="e">
        <f t="shared" si="3"/>
        <v>#N/A</v>
      </c>
      <c r="H30" s="13" t="e">
        <f t="shared" si="4"/>
        <v>#N/A</v>
      </c>
      <c r="I30" s="8"/>
      <c r="J30" s="39"/>
      <c r="L30" s="52"/>
    </row>
    <row r="31" spans="1:16" x14ac:dyDescent="0.3">
      <c r="A31" s="55">
        <v>246.3</v>
      </c>
      <c r="B31" s="56">
        <v>10.199999999999999</v>
      </c>
      <c r="C31" s="55">
        <v>13.9</v>
      </c>
      <c r="D31" s="57"/>
      <c r="E31" s="57">
        <v>50.958587088915976</v>
      </c>
      <c r="F31" s="58">
        <f t="shared" si="0"/>
        <v>0</v>
      </c>
      <c r="G31" s="58" t="e">
        <f t="shared" si="3"/>
        <v>#N/A</v>
      </c>
      <c r="H31" s="58" t="e">
        <f t="shared" si="4"/>
        <v>#N/A</v>
      </c>
      <c r="I31" s="8"/>
      <c r="J31" s="39"/>
    </row>
    <row r="32" spans="1:16" x14ac:dyDescent="0.3">
      <c r="A32" s="55">
        <v>233.8</v>
      </c>
      <c r="B32" s="56">
        <v>10.3</v>
      </c>
      <c r="C32" s="55">
        <v>17</v>
      </c>
      <c r="D32" s="57"/>
      <c r="E32" s="57">
        <v>48.421086398631331</v>
      </c>
      <c r="F32" s="58">
        <f t="shared" si="0"/>
        <v>0</v>
      </c>
      <c r="G32" s="58">
        <f t="shared" si="3"/>
        <v>3</v>
      </c>
      <c r="H32" s="58">
        <f t="shared" si="4"/>
        <v>0</v>
      </c>
      <c r="I32" s="8"/>
      <c r="J32" s="39"/>
    </row>
    <row r="33" spans="1:15" x14ac:dyDescent="0.3">
      <c r="A33" s="2">
        <v>248.4</v>
      </c>
      <c r="B33" s="27">
        <v>11.6</v>
      </c>
      <c r="C33" s="2">
        <v>19.3</v>
      </c>
      <c r="D33" s="26"/>
      <c r="E33" s="26">
        <v>131.01049114331727</v>
      </c>
      <c r="F33" s="25">
        <f t="shared" si="0"/>
        <v>3</v>
      </c>
      <c r="G33" s="25">
        <f t="shared" si="3"/>
        <v>3</v>
      </c>
      <c r="H33" s="25">
        <f t="shared" si="4"/>
        <v>3</v>
      </c>
      <c r="I33" s="8">
        <f>E33-E32</f>
        <v>82.589404744685936</v>
      </c>
      <c r="J33" s="39"/>
    </row>
    <row r="34" spans="1:15" x14ac:dyDescent="0.3">
      <c r="A34" s="11">
        <v>251.7</v>
      </c>
      <c r="B34" s="12">
        <v>11.6</v>
      </c>
      <c r="C34" s="11">
        <v>19.399999999999999</v>
      </c>
      <c r="D34" s="10"/>
      <c r="E34" s="10">
        <v>141.27493047278512</v>
      </c>
      <c r="F34" s="9">
        <f t="shared" si="0"/>
        <v>3</v>
      </c>
      <c r="G34" s="9">
        <f t="shared" si="3"/>
        <v>3</v>
      </c>
      <c r="H34" s="9">
        <f t="shared" si="4"/>
        <v>3</v>
      </c>
      <c r="I34" s="8">
        <f>E34-E32</f>
        <v>92.853844074153784</v>
      </c>
      <c r="J34" s="39"/>
    </row>
    <row r="35" spans="1:15" x14ac:dyDescent="0.3">
      <c r="A35" s="15">
        <v>266.2</v>
      </c>
      <c r="B35" s="16">
        <v>9.8000000000000007</v>
      </c>
      <c r="C35" s="15">
        <v>14.6</v>
      </c>
      <c r="D35" s="14"/>
      <c r="E35" s="14">
        <v>0</v>
      </c>
      <c r="F35" s="13" t="e">
        <f t="shared" si="0"/>
        <v>#N/A</v>
      </c>
      <c r="G35" s="13">
        <f t="shared" si="3"/>
        <v>3</v>
      </c>
      <c r="H35" s="13" t="e">
        <f t="shared" si="4"/>
        <v>#N/A</v>
      </c>
      <c r="I35" s="8"/>
      <c r="J35" s="39"/>
    </row>
    <row r="36" spans="1:15" x14ac:dyDescent="0.3">
      <c r="A36" s="55">
        <v>275.5</v>
      </c>
      <c r="B36" s="56">
        <v>10.5</v>
      </c>
      <c r="C36" s="55">
        <v>15</v>
      </c>
      <c r="D36" s="57"/>
      <c r="E36" s="57">
        <v>47.082214156079836</v>
      </c>
      <c r="F36" s="58">
        <f t="shared" si="0"/>
        <v>1</v>
      </c>
      <c r="G36" s="58">
        <f t="shared" si="3"/>
        <v>3</v>
      </c>
      <c r="H36" s="58">
        <f t="shared" si="4"/>
        <v>1</v>
      </c>
      <c r="I36" s="8"/>
      <c r="J36" s="39"/>
    </row>
    <row r="37" spans="1:15" x14ac:dyDescent="0.3">
      <c r="A37" s="2">
        <v>271.5</v>
      </c>
      <c r="B37" s="27">
        <v>11.8</v>
      </c>
      <c r="C37" s="2">
        <v>19.7</v>
      </c>
      <c r="D37" s="26"/>
      <c r="E37" s="26">
        <v>142.97810681399636</v>
      </c>
      <c r="F37" s="25">
        <f t="shared" ref="F37:F54" si="5">(VLOOKUP(B37,$M$5:$O$10,3,1))</f>
        <v>3</v>
      </c>
      <c r="G37" s="25">
        <f t="shared" si="3"/>
        <v>3</v>
      </c>
      <c r="H37" s="25">
        <f t="shared" si="4"/>
        <v>3</v>
      </c>
      <c r="I37" s="8">
        <f>E37-E36+O15</f>
        <v>101.85576923753409</v>
      </c>
      <c r="J37" s="39"/>
    </row>
    <row r="38" spans="1:15" x14ac:dyDescent="0.3">
      <c r="A38" s="11">
        <v>275.2</v>
      </c>
      <c r="B38" s="12">
        <v>11.8</v>
      </c>
      <c r="C38" s="11">
        <v>19.8</v>
      </c>
      <c r="D38" s="10"/>
      <c r="E38" s="10">
        <v>100.41079215116285</v>
      </c>
      <c r="F38" s="9">
        <f t="shared" si="5"/>
        <v>3</v>
      </c>
      <c r="G38" s="9">
        <f t="shared" si="3"/>
        <v>3</v>
      </c>
      <c r="H38" s="9">
        <f t="shared" si="4"/>
        <v>3</v>
      </c>
      <c r="I38" s="8">
        <f>E38-E36+O15</f>
        <v>59.288454574700573</v>
      </c>
      <c r="J38" s="39"/>
    </row>
    <row r="39" spans="1:15" x14ac:dyDescent="0.3">
      <c r="A39" s="19">
        <v>271.2</v>
      </c>
      <c r="B39" s="20">
        <v>10.6</v>
      </c>
      <c r="C39" s="19">
        <v>16.100000000000001</v>
      </c>
      <c r="D39" s="18"/>
      <c r="E39" s="18">
        <v>0</v>
      </c>
      <c r="F39" s="17">
        <f t="shared" si="5"/>
        <v>1</v>
      </c>
      <c r="G39" s="17">
        <f t="shared" si="3"/>
        <v>3</v>
      </c>
      <c r="H39" s="17">
        <f t="shared" si="4"/>
        <v>1</v>
      </c>
      <c r="I39" s="8"/>
      <c r="J39" s="39"/>
    </row>
    <row r="40" spans="1:15" x14ac:dyDescent="0.3">
      <c r="A40" s="15">
        <v>298.89999999999998</v>
      </c>
      <c r="B40" s="16">
        <v>9.6999999999999993</v>
      </c>
      <c r="C40" s="15">
        <v>14.1</v>
      </c>
      <c r="D40" s="14"/>
      <c r="E40" s="14">
        <v>0</v>
      </c>
      <c r="F40" s="13" t="e">
        <f t="shared" si="5"/>
        <v>#N/A</v>
      </c>
      <c r="G40" s="13">
        <f t="shared" si="3"/>
        <v>0</v>
      </c>
      <c r="H40" s="13" t="e">
        <f t="shared" si="4"/>
        <v>#N/A</v>
      </c>
      <c r="I40" s="8"/>
      <c r="J40" s="39"/>
    </row>
    <row r="41" spans="1:15" x14ac:dyDescent="0.3">
      <c r="A41" s="55">
        <v>308.89999999999998</v>
      </c>
      <c r="B41" s="56">
        <v>10.3</v>
      </c>
      <c r="C41" s="55">
        <v>14.3</v>
      </c>
      <c r="D41" s="57"/>
      <c r="E41" s="57">
        <v>40.926027840725212</v>
      </c>
      <c r="F41" s="58">
        <f t="shared" si="5"/>
        <v>0</v>
      </c>
      <c r="G41" s="58">
        <f t="shared" si="3"/>
        <v>0</v>
      </c>
      <c r="H41" s="58">
        <f t="shared" si="4"/>
        <v>0</v>
      </c>
      <c r="I41" s="8"/>
      <c r="J41" s="39"/>
    </row>
    <row r="42" spans="1:15" x14ac:dyDescent="0.3">
      <c r="A42" s="2">
        <v>299.89999999999998</v>
      </c>
      <c r="B42" s="27">
        <v>11.7</v>
      </c>
      <c r="C42" s="2">
        <v>20</v>
      </c>
      <c r="D42" s="26"/>
      <c r="E42" s="26">
        <v>116.35306102034021</v>
      </c>
      <c r="F42" s="25">
        <f t="shared" si="5"/>
        <v>3</v>
      </c>
      <c r="G42" s="25">
        <f t="shared" si="3"/>
        <v>3</v>
      </c>
      <c r="H42" s="25">
        <f t="shared" si="4"/>
        <v>3</v>
      </c>
      <c r="I42" s="8">
        <f>E42-E41</f>
        <v>75.427033179614995</v>
      </c>
      <c r="J42" s="39"/>
    </row>
    <row r="43" spans="1:15" x14ac:dyDescent="0.3">
      <c r="A43" s="11">
        <v>304</v>
      </c>
      <c r="B43" s="12">
        <v>11.8</v>
      </c>
      <c r="C43" s="11">
        <v>20.100000000000001</v>
      </c>
      <c r="D43" s="10"/>
      <c r="E43" s="10">
        <v>73.19901315789474</v>
      </c>
      <c r="F43" s="9">
        <f t="shared" si="5"/>
        <v>3</v>
      </c>
      <c r="G43" s="9">
        <f t="shared" si="3"/>
        <v>3</v>
      </c>
      <c r="H43" s="9">
        <f t="shared" si="4"/>
        <v>3</v>
      </c>
      <c r="I43" s="8">
        <f>E43-E41</f>
        <v>32.272985317169528</v>
      </c>
      <c r="J43" s="39"/>
      <c r="M43" s="4"/>
      <c r="N43" s="4"/>
      <c r="O43" s="4"/>
    </row>
    <row r="44" spans="1:15" x14ac:dyDescent="0.3">
      <c r="A44" s="19">
        <v>300.39999999999998</v>
      </c>
      <c r="B44" s="20">
        <v>10.8</v>
      </c>
      <c r="C44" s="19">
        <v>16.600000000000001</v>
      </c>
      <c r="D44" s="18"/>
      <c r="E44" s="18">
        <v>0</v>
      </c>
      <c r="F44" s="17">
        <f t="shared" si="5"/>
        <v>1</v>
      </c>
      <c r="G44" s="17">
        <f t="shared" si="3"/>
        <v>3</v>
      </c>
      <c r="H44" s="17">
        <f t="shared" si="4"/>
        <v>1</v>
      </c>
      <c r="I44" s="8"/>
      <c r="J44" s="39"/>
      <c r="L44" s="3"/>
    </row>
    <row r="45" spans="1:15" x14ac:dyDescent="0.3">
      <c r="A45" s="15">
        <v>340</v>
      </c>
      <c r="B45" s="16">
        <v>9.6</v>
      </c>
      <c r="C45" s="15">
        <v>14.3</v>
      </c>
      <c r="D45" s="14"/>
      <c r="E45" s="14">
        <v>0</v>
      </c>
      <c r="F45" s="13" t="e">
        <f t="shared" si="5"/>
        <v>#N/A</v>
      </c>
      <c r="G45" s="13">
        <f t="shared" si="3"/>
        <v>0</v>
      </c>
      <c r="H45" s="13" t="e">
        <f t="shared" si="4"/>
        <v>#N/A</v>
      </c>
      <c r="I45" s="8"/>
      <c r="J45" s="39"/>
    </row>
    <row r="46" spans="1:15" x14ac:dyDescent="0.3">
      <c r="A46" s="55">
        <v>333.6</v>
      </c>
      <c r="B46" s="56">
        <v>10.4</v>
      </c>
      <c r="C46" s="55">
        <v>16.399999999999999</v>
      </c>
      <c r="D46" s="57"/>
      <c r="E46" s="57">
        <v>11.772781774580405</v>
      </c>
      <c r="F46" s="58">
        <f t="shared" si="5"/>
        <v>0</v>
      </c>
      <c r="G46" s="58">
        <f t="shared" si="3"/>
        <v>3</v>
      </c>
      <c r="H46" s="58">
        <f>MIN(F46,G46)</f>
        <v>0</v>
      </c>
      <c r="I46" s="8"/>
      <c r="J46" s="39"/>
    </row>
    <row r="47" spans="1:15" x14ac:dyDescent="0.3">
      <c r="A47" s="11">
        <v>346.5</v>
      </c>
      <c r="B47" s="12">
        <v>10.5</v>
      </c>
      <c r="C47" s="11">
        <v>15.3</v>
      </c>
      <c r="D47" s="10"/>
      <c r="E47" s="10">
        <v>39.538888888888906</v>
      </c>
      <c r="F47" s="9">
        <f t="shared" si="5"/>
        <v>1</v>
      </c>
      <c r="G47" s="9">
        <f t="shared" si="3"/>
        <v>3</v>
      </c>
      <c r="H47" s="9">
        <f t="shared" si="4"/>
        <v>1</v>
      </c>
      <c r="I47" s="8">
        <f>E47-E46</f>
        <v>27.7661071143085</v>
      </c>
      <c r="J47" s="39"/>
    </row>
    <row r="48" spans="1:15" x14ac:dyDescent="0.3">
      <c r="A48" s="15">
        <v>401.3</v>
      </c>
      <c r="B48" s="16">
        <v>9.6999999999999993</v>
      </c>
      <c r="C48" s="15">
        <v>14.5</v>
      </c>
      <c r="D48" s="14"/>
      <c r="E48" s="14">
        <v>0</v>
      </c>
      <c r="F48" s="13" t="e">
        <f t="shared" si="5"/>
        <v>#N/A</v>
      </c>
      <c r="G48" s="13">
        <f t="shared" si="3"/>
        <v>3</v>
      </c>
      <c r="H48" s="13" t="e">
        <f t="shared" si="4"/>
        <v>#N/A</v>
      </c>
      <c r="I48" s="8"/>
      <c r="J48" s="39"/>
    </row>
    <row r="49" spans="1:15" x14ac:dyDescent="0.3">
      <c r="A49" s="23">
        <v>415.6</v>
      </c>
      <c r="B49" s="24">
        <v>10.199999999999999</v>
      </c>
      <c r="C49" s="23">
        <v>15</v>
      </c>
      <c r="D49" s="22"/>
      <c r="E49" s="22">
        <v>35.271114051973022</v>
      </c>
      <c r="F49" s="21">
        <f t="shared" si="5"/>
        <v>0</v>
      </c>
      <c r="G49" s="21">
        <f t="shared" si="3"/>
        <v>3</v>
      </c>
      <c r="H49" s="21">
        <f t="shared" si="4"/>
        <v>0</v>
      </c>
      <c r="I49" s="8"/>
      <c r="J49" s="39"/>
    </row>
    <row r="50" spans="1:15" x14ac:dyDescent="0.3">
      <c r="A50" s="19">
        <v>398.4</v>
      </c>
      <c r="B50" s="20">
        <v>10.6</v>
      </c>
      <c r="C50" s="19">
        <v>16.399999999999999</v>
      </c>
      <c r="D50" s="18"/>
      <c r="E50" s="18">
        <v>0</v>
      </c>
      <c r="F50" s="17">
        <f t="shared" si="5"/>
        <v>1</v>
      </c>
      <c r="G50" s="17">
        <f t="shared" si="3"/>
        <v>3</v>
      </c>
      <c r="H50" s="17">
        <f t="shared" si="4"/>
        <v>1</v>
      </c>
      <c r="I50" s="8"/>
      <c r="J50" s="39"/>
    </row>
    <row r="51" spans="1:15" x14ac:dyDescent="0.3">
      <c r="A51" s="15">
        <v>441.8</v>
      </c>
      <c r="B51" s="16">
        <v>9.6</v>
      </c>
      <c r="C51" s="15">
        <v>14.9</v>
      </c>
      <c r="D51" s="14"/>
      <c r="E51" s="14">
        <v>0</v>
      </c>
      <c r="F51" s="13" t="e">
        <f t="shared" si="5"/>
        <v>#N/A</v>
      </c>
      <c r="G51" s="13">
        <f t="shared" si="3"/>
        <v>3</v>
      </c>
      <c r="H51" s="13" t="e">
        <f t="shared" si="4"/>
        <v>#N/A</v>
      </c>
      <c r="I51" s="8"/>
      <c r="J51" s="39"/>
    </row>
    <row r="52" spans="1:15" s="4" customFormat="1" x14ac:dyDescent="0.3">
      <c r="A52" s="11">
        <v>439.9</v>
      </c>
      <c r="B52" s="12">
        <v>10.7</v>
      </c>
      <c r="C52" s="11">
        <v>16.100000000000001</v>
      </c>
      <c r="D52" s="10"/>
      <c r="E52" s="10">
        <v>1.0628551943623288</v>
      </c>
      <c r="F52" s="9">
        <f t="shared" si="5"/>
        <v>1</v>
      </c>
      <c r="G52" s="9">
        <f t="shared" si="3"/>
        <v>3</v>
      </c>
      <c r="H52" s="9">
        <f t="shared" si="4"/>
        <v>1</v>
      </c>
      <c r="I52" s="8"/>
      <c r="J52" s="39"/>
      <c r="K52" s="46"/>
      <c r="L52" s="42"/>
      <c r="M52"/>
      <c r="N52"/>
      <c r="O52"/>
    </row>
    <row r="53" spans="1:15" x14ac:dyDescent="0.3">
      <c r="A53" s="15">
        <v>483.9</v>
      </c>
      <c r="B53" s="16">
        <v>9.6</v>
      </c>
      <c r="C53" s="15">
        <v>14.9</v>
      </c>
      <c r="D53" s="14"/>
      <c r="E53" s="14">
        <v>0</v>
      </c>
      <c r="F53" s="13" t="e">
        <f t="shared" si="5"/>
        <v>#N/A</v>
      </c>
      <c r="G53" s="13">
        <f t="shared" si="3"/>
        <v>3</v>
      </c>
      <c r="H53" s="13" t="e">
        <f t="shared" si="4"/>
        <v>#N/A</v>
      </c>
      <c r="I53" s="8"/>
      <c r="J53" s="39"/>
    </row>
    <row r="54" spans="1:15" x14ac:dyDescent="0.3">
      <c r="A54" s="11">
        <v>471</v>
      </c>
      <c r="B54" s="12">
        <v>10.4</v>
      </c>
      <c r="C54" s="11">
        <v>16.3</v>
      </c>
      <c r="D54" s="10"/>
      <c r="E54" s="10">
        <v>-2.6202760084925565</v>
      </c>
      <c r="F54" s="9">
        <f t="shared" si="5"/>
        <v>0</v>
      </c>
      <c r="G54" s="9">
        <f t="shared" si="3"/>
        <v>3</v>
      </c>
      <c r="H54" s="9">
        <f t="shared" si="4"/>
        <v>0</v>
      </c>
      <c r="I54" s="8"/>
      <c r="J54" s="39"/>
    </row>
    <row r="55" spans="1:15" x14ac:dyDescent="0.3">
      <c r="E55" s="38"/>
      <c r="F55" s="38"/>
      <c r="G55" s="38"/>
    </row>
    <row r="56" spans="1:15" x14ac:dyDescent="0.3">
      <c r="E56" s="38"/>
      <c r="F56" s="38"/>
      <c r="G56" s="38"/>
    </row>
    <row r="57" spans="1:15" x14ac:dyDescent="0.3">
      <c r="E57" s="38"/>
      <c r="F57" s="38"/>
      <c r="G57" s="38"/>
    </row>
  </sheetData>
  <mergeCells count="2">
    <mergeCell ref="M4:N4"/>
    <mergeCell ref="L14:L1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workbookViewId="0">
      <selection activeCell="N23" sqref="N23"/>
    </sheetView>
  </sheetViews>
  <sheetFormatPr defaultRowHeight="14.4" x14ac:dyDescent="0.3"/>
  <cols>
    <col min="4" max="5" width="14" customWidth="1"/>
    <col min="6" max="7" width="14" hidden="1" customWidth="1"/>
    <col min="8" max="8" width="8.88671875" style="52"/>
    <col min="9" max="9" width="10.44140625" style="52" customWidth="1"/>
    <col min="10" max="10" width="10.44140625" customWidth="1"/>
    <col min="11" max="11" width="10.44140625" style="43" customWidth="1"/>
    <col min="12" max="12" width="8.88671875" style="52"/>
    <col min="13" max="13" width="9.33203125" bestFit="1" customWidth="1"/>
    <col min="14" max="14" width="13.5546875" bestFit="1" customWidth="1"/>
    <col min="15" max="15" width="13.44140625" bestFit="1" customWidth="1"/>
    <col min="16" max="16" width="10.33203125" customWidth="1"/>
  </cols>
  <sheetData>
    <row r="1" spans="1:16" x14ac:dyDescent="0.3">
      <c r="K1" s="53"/>
    </row>
    <row r="2" spans="1:16" x14ac:dyDescent="0.3">
      <c r="K2" s="53"/>
    </row>
    <row r="3" spans="1:16" ht="15" thickBot="1" x14ac:dyDescent="0.35">
      <c r="I3" s="6"/>
      <c r="J3" s="41"/>
      <c r="K3" s="54"/>
    </row>
    <row r="4" spans="1:16" ht="31.5" customHeight="1" x14ac:dyDescent="0.3">
      <c r="A4" s="37" t="s">
        <v>8</v>
      </c>
      <c r="B4" s="37" t="s">
        <v>0</v>
      </c>
      <c r="C4" s="37" t="s">
        <v>2</v>
      </c>
      <c r="D4" s="37" t="s">
        <v>16</v>
      </c>
      <c r="E4" s="37" t="s">
        <v>10</v>
      </c>
      <c r="F4" s="37" t="s">
        <v>15</v>
      </c>
      <c r="G4" s="37" t="s">
        <v>11</v>
      </c>
      <c r="H4" s="37" t="s">
        <v>1</v>
      </c>
      <c r="I4" s="37" t="s">
        <v>9</v>
      </c>
      <c r="L4" s="99" t="s">
        <v>19</v>
      </c>
      <c r="M4" s="165" t="s">
        <v>20</v>
      </c>
      <c r="N4" s="166"/>
    </row>
    <row r="5" spans="1:16" ht="15" thickBot="1" x14ac:dyDescent="0.35">
      <c r="A5" s="15">
        <v>19.600000000000001</v>
      </c>
      <c r="B5" s="16">
        <v>10.3</v>
      </c>
      <c r="C5" s="15">
        <v>14.2</v>
      </c>
      <c r="D5" s="14"/>
      <c r="E5" s="14">
        <v>0</v>
      </c>
      <c r="F5" s="13">
        <v>0</v>
      </c>
      <c r="G5" s="13">
        <v>2</v>
      </c>
      <c r="H5" s="13">
        <v>0</v>
      </c>
      <c r="I5" s="8"/>
      <c r="J5" s="39"/>
      <c r="L5" s="100" t="s">
        <v>6</v>
      </c>
      <c r="M5" s="94">
        <v>10.1</v>
      </c>
      <c r="N5" s="101">
        <v>13.7</v>
      </c>
    </row>
    <row r="6" spans="1:16" ht="15" thickBot="1" x14ac:dyDescent="0.35">
      <c r="A6" s="3">
        <v>19.5</v>
      </c>
      <c r="B6" s="30">
        <v>10.7</v>
      </c>
      <c r="C6" s="3">
        <v>14.6</v>
      </c>
      <c r="D6" s="29"/>
      <c r="E6" s="51">
        <v>-18.307692307692307</v>
      </c>
      <c r="F6" s="28">
        <v>1</v>
      </c>
      <c r="G6" s="28">
        <v>2</v>
      </c>
      <c r="H6" s="28">
        <v>1</v>
      </c>
      <c r="I6" s="8">
        <v>-18.307692307692307</v>
      </c>
      <c r="J6" s="39"/>
    </row>
    <row r="7" spans="1:16" ht="15" thickBot="1" x14ac:dyDescent="0.35">
      <c r="A7" s="23">
        <v>20</v>
      </c>
      <c r="B7" s="24">
        <v>10.8</v>
      </c>
      <c r="C7" s="23">
        <v>15.1</v>
      </c>
      <c r="D7" s="22"/>
      <c r="E7" s="22">
        <v>22.354999999999926</v>
      </c>
      <c r="F7" s="21">
        <v>1</v>
      </c>
      <c r="G7" s="21">
        <v>2</v>
      </c>
      <c r="H7" s="21">
        <v>1</v>
      </c>
      <c r="I7" s="8">
        <v>22.354999999999926</v>
      </c>
      <c r="J7" s="39"/>
      <c r="L7" s="81" t="s">
        <v>19</v>
      </c>
      <c r="M7" s="117" t="s">
        <v>1</v>
      </c>
      <c r="N7" s="118" t="s">
        <v>21</v>
      </c>
      <c r="O7" s="118" t="s">
        <v>22</v>
      </c>
      <c r="P7" s="119" t="s">
        <v>1</v>
      </c>
    </row>
    <row r="8" spans="1:16" x14ac:dyDescent="0.3">
      <c r="A8" s="15">
        <v>25.1</v>
      </c>
      <c r="B8" s="16">
        <v>10</v>
      </c>
      <c r="C8" s="15">
        <v>15.1</v>
      </c>
      <c r="D8" s="14"/>
      <c r="E8" s="14">
        <v>0</v>
      </c>
      <c r="F8" s="13" t="e">
        <v>#N/A</v>
      </c>
      <c r="G8" s="13">
        <v>2</v>
      </c>
      <c r="H8" s="13" t="e">
        <v>#N/A</v>
      </c>
      <c r="I8" s="8"/>
      <c r="J8" s="39"/>
      <c r="L8" s="171" t="s">
        <v>6</v>
      </c>
      <c r="M8" s="114">
        <v>1</v>
      </c>
      <c r="N8" s="115">
        <v>10.5</v>
      </c>
      <c r="O8" s="115">
        <v>13.8</v>
      </c>
      <c r="P8" s="116">
        <v>1</v>
      </c>
    </row>
    <row r="9" spans="1:16" x14ac:dyDescent="0.3">
      <c r="A9" s="55">
        <v>25.1</v>
      </c>
      <c r="B9" s="56">
        <v>10.3</v>
      </c>
      <c r="C9" s="55">
        <v>15.1</v>
      </c>
      <c r="D9" s="57"/>
      <c r="E9" s="57">
        <v>-14.544820717131502</v>
      </c>
      <c r="F9" s="58">
        <v>0</v>
      </c>
      <c r="G9" s="58">
        <v>2</v>
      </c>
      <c r="H9" s="58">
        <v>0</v>
      </c>
      <c r="I9" s="8"/>
      <c r="J9" s="39"/>
      <c r="L9" s="171"/>
      <c r="M9" s="36">
        <v>2</v>
      </c>
      <c r="N9" s="87">
        <v>11</v>
      </c>
      <c r="O9" s="87">
        <v>14.2</v>
      </c>
      <c r="P9" s="93">
        <v>2</v>
      </c>
    </row>
    <row r="10" spans="1:16" ht="15" thickBot="1" x14ac:dyDescent="0.35">
      <c r="A10" s="23">
        <v>25.8</v>
      </c>
      <c r="B10" s="24">
        <v>10.7</v>
      </c>
      <c r="C10" s="23">
        <v>15.5</v>
      </c>
      <c r="D10" s="22"/>
      <c r="E10" s="22">
        <v>33.308139534883807</v>
      </c>
      <c r="F10" s="21">
        <v>1</v>
      </c>
      <c r="G10" s="21">
        <v>2</v>
      </c>
      <c r="H10" s="21">
        <v>1</v>
      </c>
      <c r="I10" s="8">
        <v>47.852960252015308</v>
      </c>
      <c r="J10" s="39"/>
      <c r="L10" s="172"/>
      <c r="M10" s="94">
        <v>3</v>
      </c>
      <c r="N10" s="95">
        <v>11.5</v>
      </c>
      <c r="O10" s="95">
        <v>15.8</v>
      </c>
      <c r="P10" s="96">
        <v>3</v>
      </c>
    </row>
    <row r="11" spans="1:16" x14ac:dyDescent="0.3">
      <c r="A11" s="15">
        <v>28.4</v>
      </c>
      <c r="B11" s="16">
        <v>10.4</v>
      </c>
      <c r="C11" s="15">
        <v>14.4</v>
      </c>
      <c r="D11" s="14"/>
      <c r="E11" s="14">
        <v>0</v>
      </c>
      <c r="F11" s="13">
        <v>0</v>
      </c>
      <c r="G11" s="13">
        <v>2</v>
      </c>
      <c r="H11" s="13">
        <v>0</v>
      </c>
      <c r="I11" s="8"/>
      <c r="J11" s="39"/>
      <c r="L11" s="173" t="s">
        <v>25</v>
      </c>
      <c r="M11" s="90">
        <v>1</v>
      </c>
      <c r="N11" s="91">
        <v>10.5</v>
      </c>
      <c r="O11" s="91">
        <v>14.5</v>
      </c>
      <c r="P11" s="92">
        <v>1</v>
      </c>
    </row>
    <row r="12" spans="1:16" x14ac:dyDescent="0.3">
      <c r="A12" s="3">
        <v>28.1</v>
      </c>
      <c r="B12" s="30">
        <v>10.5</v>
      </c>
      <c r="C12" s="3">
        <v>15.7</v>
      </c>
      <c r="D12" s="29"/>
      <c r="E12" s="29">
        <v>-14.519572953736654</v>
      </c>
      <c r="F12" s="28">
        <v>1</v>
      </c>
      <c r="G12" s="28">
        <v>2</v>
      </c>
      <c r="H12" s="28">
        <v>1</v>
      </c>
      <c r="I12" s="8">
        <v>-14.519572953736654</v>
      </c>
      <c r="J12" s="39"/>
      <c r="L12" s="171"/>
      <c r="M12" s="36">
        <v>2</v>
      </c>
      <c r="N12" s="87">
        <v>11</v>
      </c>
      <c r="O12" s="87">
        <v>14.5</v>
      </c>
      <c r="P12" s="93">
        <v>2</v>
      </c>
    </row>
    <row r="13" spans="1:16" ht="15" thickBot="1" x14ac:dyDescent="0.35">
      <c r="A13" s="23">
        <v>28.9</v>
      </c>
      <c r="B13" s="24">
        <v>11</v>
      </c>
      <c r="C13" s="23">
        <v>15.4</v>
      </c>
      <c r="D13" s="22"/>
      <c r="E13" s="22">
        <v>37.102941176470644</v>
      </c>
      <c r="F13" s="21">
        <v>2</v>
      </c>
      <c r="G13" s="21">
        <v>2</v>
      </c>
      <c r="H13" s="21">
        <v>2</v>
      </c>
      <c r="I13" s="8">
        <v>37.102941176470644</v>
      </c>
      <c r="J13" s="39"/>
      <c r="L13" s="172"/>
      <c r="M13" s="94">
        <v>3</v>
      </c>
      <c r="N13" s="95">
        <v>11.5</v>
      </c>
      <c r="O13" s="95">
        <v>14.5</v>
      </c>
      <c r="P13" s="96">
        <v>3</v>
      </c>
    </row>
    <row r="14" spans="1:16" x14ac:dyDescent="0.3">
      <c r="A14" s="15">
        <v>33.1</v>
      </c>
      <c r="B14" s="16">
        <v>10</v>
      </c>
      <c r="C14" s="15">
        <v>15.2</v>
      </c>
      <c r="D14" s="14"/>
      <c r="E14" s="14">
        <v>0</v>
      </c>
      <c r="F14" s="13" t="e">
        <v>#N/A</v>
      </c>
      <c r="G14" s="13">
        <v>2</v>
      </c>
      <c r="H14" s="13" t="e">
        <v>#N/A</v>
      </c>
      <c r="I14" s="8"/>
      <c r="J14" s="39"/>
    </row>
    <row r="15" spans="1:16" x14ac:dyDescent="0.3">
      <c r="A15" s="55">
        <v>33</v>
      </c>
      <c r="B15" s="56">
        <v>10.3</v>
      </c>
      <c r="C15" s="55">
        <v>15.8</v>
      </c>
      <c r="D15" s="57"/>
      <c r="E15" s="57">
        <v>-12.363636363636363</v>
      </c>
      <c r="F15" s="58">
        <v>0</v>
      </c>
      <c r="G15" s="58">
        <v>3</v>
      </c>
      <c r="H15" s="58">
        <v>0</v>
      </c>
      <c r="I15" s="8"/>
      <c r="J15" s="39"/>
    </row>
    <row r="16" spans="1:16" x14ac:dyDescent="0.3">
      <c r="A16" s="23">
        <v>33.799999999999997</v>
      </c>
      <c r="B16" s="24">
        <v>10.7</v>
      </c>
      <c r="C16" s="23">
        <v>16.5</v>
      </c>
      <c r="D16" s="22"/>
      <c r="E16" s="22">
        <v>33.937130177514817</v>
      </c>
      <c r="F16" s="21">
        <v>1</v>
      </c>
      <c r="G16" s="21">
        <v>3</v>
      </c>
      <c r="H16" s="21">
        <v>1</v>
      </c>
      <c r="I16" s="8">
        <v>46.300766541151177</v>
      </c>
      <c r="J16" s="39"/>
    </row>
    <row r="17" spans="1:16" ht="15" thickBot="1" x14ac:dyDescent="0.35">
      <c r="A17" s="15">
        <v>38.200000000000003</v>
      </c>
      <c r="B17" s="16">
        <v>10</v>
      </c>
      <c r="C17" s="15">
        <v>13.7</v>
      </c>
      <c r="D17" s="14"/>
      <c r="E17" s="14">
        <v>0</v>
      </c>
      <c r="F17" s="13" t="e">
        <v>#N/A</v>
      </c>
      <c r="G17" s="13">
        <v>0</v>
      </c>
      <c r="H17" s="13" t="e">
        <v>#N/A</v>
      </c>
      <c r="I17" s="8"/>
      <c r="J17" s="39"/>
      <c r="N17" s="35"/>
    </row>
    <row r="18" spans="1:16" x14ac:dyDescent="0.3">
      <c r="A18" s="3">
        <v>37.9</v>
      </c>
      <c r="B18" s="30">
        <v>10.5</v>
      </c>
      <c r="C18" s="3">
        <v>13.8</v>
      </c>
      <c r="D18" s="29"/>
      <c r="E18" s="29">
        <v>-18.827836411609422</v>
      </c>
      <c r="F18" s="28">
        <v>1</v>
      </c>
      <c r="G18" s="28">
        <v>1</v>
      </c>
      <c r="H18" s="28">
        <v>1</v>
      </c>
      <c r="I18" s="8"/>
      <c r="J18" s="39"/>
      <c r="L18" s="7" t="s">
        <v>19</v>
      </c>
      <c r="M18" s="102" t="s">
        <v>1</v>
      </c>
      <c r="N18" s="102" t="s">
        <v>30</v>
      </c>
      <c r="O18" s="78" t="s">
        <v>4</v>
      </c>
      <c r="P18" s="79" t="s">
        <v>23</v>
      </c>
    </row>
    <row r="19" spans="1:16" x14ac:dyDescent="0.3">
      <c r="A19" s="23">
        <v>38.9</v>
      </c>
      <c r="B19" s="24">
        <v>10.6</v>
      </c>
      <c r="C19" s="23">
        <v>14.5</v>
      </c>
      <c r="D19" s="22"/>
      <c r="E19" s="22">
        <v>35.507712082262209</v>
      </c>
      <c r="F19" s="21">
        <v>1</v>
      </c>
      <c r="G19" s="21">
        <v>2</v>
      </c>
      <c r="H19" s="21">
        <v>1</v>
      </c>
      <c r="I19" s="8"/>
      <c r="J19" s="39"/>
      <c r="L19" s="167" t="s">
        <v>24</v>
      </c>
      <c r="M19" s="86">
        <v>0</v>
      </c>
      <c r="N19" s="89">
        <f>AVERAGEIFS(D:D,H:H,0)</f>
        <v>484.17999999999995</v>
      </c>
      <c r="O19" s="86"/>
      <c r="P19" s="103"/>
    </row>
    <row r="20" spans="1:16" x14ac:dyDescent="0.3">
      <c r="A20" s="33">
        <v>49.5</v>
      </c>
      <c r="B20" s="34">
        <v>9.8000000000000007</v>
      </c>
      <c r="C20" s="33">
        <v>15</v>
      </c>
      <c r="D20" s="32"/>
      <c r="E20" s="32">
        <v>14.587373737373678</v>
      </c>
      <c r="F20" s="31" t="e">
        <v>#N/A</v>
      </c>
      <c r="G20" s="31">
        <v>2</v>
      </c>
      <c r="H20" s="31" t="e">
        <v>#N/A</v>
      </c>
      <c r="I20" s="8"/>
      <c r="J20" s="39"/>
      <c r="L20" s="167"/>
      <c r="M20" s="86">
        <v>1</v>
      </c>
      <c r="N20" s="89">
        <f>O20+$N$19</f>
        <v>496.71887419966174</v>
      </c>
      <c r="O20" s="88">
        <f>AVERAGEIFS($I:$I,$H:$H,M20)</f>
        <v>12.538874199661764</v>
      </c>
      <c r="P20" s="104">
        <f>COUNTIFS(H:H,M20,I:I,"&gt;-1000")</f>
        <v>18</v>
      </c>
    </row>
    <row r="21" spans="1:16" x14ac:dyDescent="0.3">
      <c r="A21" s="55">
        <v>49.7</v>
      </c>
      <c r="B21" s="56">
        <v>10.3</v>
      </c>
      <c r="C21" s="55">
        <v>14.9</v>
      </c>
      <c r="D21" s="57"/>
      <c r="E21" s="57">
        <v>0</v>
      </c>
      <c r="F21" s="58">
        <v>0</v>
      </c>
      <c r="G21" s="58">
        <v>2</v>
      </c>
      <c r="H21" s="58">
        <v>0</v>
      </c>
      <c r="I21" s="8"/>
      <c r="J21" s="39"/>
      <c r="L21" s="167"/>
      <c r="M21" s="86">
        <v>2</v>
      </c>
      <c r="N21" s="89">
        <f>O21+$N$19</f>
        <v>626.29524118711129</v>
      </c>
      <c r="O21" s="88">
        <f t="shared" ref="O21:O22" si="0">AVERAGEIFS($I:$I,$H:$H,M21)</f>
        <v>142.11524118711137</v>
      </c>
      <c r="P21" s="104">
        <f>COUNTIFS(H:H,M21,I:I,"&gt;-100")</f>
        <v>3</v>
      </c>
    </row>
    <row r="22" spans="1:16" ht="15" thickBot="1" x14ac:dyDescent="0.35">
      <c r="A22" s="23">
        <v>51.1</v>
      </c>
      <c r="B22" s="24">
        <v>10.6</v>
      </c>
      <c r="C22" s="23">
        <v>15.5</v>
      </c>
      <c r="D22" s="22"/>
      <c r="E22" s="22">
        <v>53.170743639921746</v>
      </c>
      <c r="F22" s="21">
        <v>1</v>
      </c>
      <c r="G22" s="21">
        <v>2</v>
      </c>
      <c r="H22" s="21">
        <v>1</v>
      </c>
      <c r="I22" s="8">
        <v>53.170743639921746</v>
      </c>
      <c r="J22" s="39"/>
      <c r="L22" s="168"/>
      <c r="M22" s="105">
        <v>3</v>
      </c>
      <c r="N22" s="106">
        <f>O22+$N$19</f>
        <v>591.85982348553898</v>
      </c>
      <c r="O22" s="107">
        <f t="shared" si="0"/>
        <v>107.67982348553903</v>
      </c>
      <c r="P22" s="108">
        <f>COUNTIFS(H:H,M22,I:I,"&gt;-100")</f>
        <v>12</v>
      </c>
    </row>
    <row r="23" spans="1:16" x14ac:dyDescent="0.3">
      <c r="A23" s="15">
        <v>57.5</v>
      </c>
      <c r="B23" s="16">
        <v>10.3</v>
      </c>
      <c r="C23" s="15">
        <v>14.3</v>
      </c>
      <c r="D23" s="14"/>
      <c r="E23" s="14">
        <v>0</v>
      </c>
      <c r="F23" s="13">
        <v>0</v>
      </c>
      <c r="G23" s="13">
        <v>2</v>
      </c>
      <c r="H23" s="13">
        <v>0</v>
      </c>
      <c r="I23" s="8"/>
      <c r="J23" s="39"/>
      <c r="N23" s="35"/>
      <c r="O23" s="72"/>
    </row>
    <row r="24" spans="1:16" x14ac:dyDescent="0.3">
      <c r="A24" s="3">
        <v>56.7</v>
      </c>
      <c r="B24" s="30">
        <v>10.6</v>
      </c>
      <c r="C24" s="3">
        <v>14.6</v>
      </c>
      <c r="D24" s="29"/>
      <c r="E24" s="29">
        <v>-14.271604938271681</v>
      </c>
      <c r="F24" s="28">
        <v>1</v>
      </c>
      <c r="G24" s="28">
        <v>2</v>
      </c>
      <c r="H24" s="28">
        <v>1</v>
      </c>
      <c r="I24" s="8">
        <v>-14.271604938271681</v>
      </c>
      <c r="J24" s="39"/>
      <c r="N24" s="35"/>
      <c r="O24" s="72"/>
    </row>
    <row r="25" spans="1:16" x14ac:dyDescent="0.3">
      <c r="A25" s="23">
        <v>58.6</v>
      </c>
      <c r="B25" s="24">
        <v>10.9</v>
      </c>
      <c r="C25" s="23">
        <v>15.3</v>
      </c>
      <c r="D25" s="22"/>
      <c r="E25" s="22">
        <v>38.0759385665529</v>
      </c>
      <c r="F25" s="21">
        <v>1</v>
      </c>
      <c r="G25" s="21">
        <v>2</v>
      </c>
      <c r="H25" s="21">
        <v>1</v>
      </c>
      <c r="I25" s="8">
        <v>38.0759385665529</v>
      </c>
      <c r="J25" s="39"/>
      <c r="N25" s="35"/>
    </row>
    <row r="26" spans="1:16" x14ac:dyDescent="0.3">
      <c r="A26" s="15">
        <v>67.599999999999994</v>
      </c>
      <c r="B26" s="16">
        <v>10.4</v>
      </c>
      <c r="C26" s="15">
        <v>15.1</v>
      </c>
      <c r="D26" s="14"/>
      <c r="E26" s="14">
        <v>0</v>
      </c>
      <c r="F26" s="13">
        <v>0</v>
      </c>
      <c r="G26" s="13">
        <v>2</v>
      </c>
      <c r="H26" s="13">
        <v>0</v>
      </c>
      <c r="I26" s="8"/>
      <c r="J26" s="39"/>
      <c r="N26" s="52"/>
    </row>
    <row r="27" spans="1:16" x14ac:dyDescent="0.3">
      <c r="A27" s="55">
        <v>67.7</v>
      </c>
      <c r="B27" s="56">
        <v>10.1</v>
      </c>
      <c r="C27" s="55">
        <v>15.5</v>
      </c>
      <c r="D27" s="57"/>
      <c r="E27" s="57">
        <v>11.952732644017681</v>
      </c>
      <c r="F27" s="58">
        <v>0</v>
      </c>
      <c r="G27" s="58">
        <v>2</v>
      </c>
      <c r="H27" s="58">
        <v>0</v>
      </c>
      <c r="I27" s="8"/>
      <c r="J27" s="39"/>
    </row>
    <row r="28" spans="1:16" x14ac:dyDescent="0.3">
      <c r="A28" s="23">
        <v>69.599999999999994</v>
      </c>
      <c r="B28" s="24">
        <v>10.9</v>
      </c>
      <c r="C28" s="23">
        <v>16.8</v>
      </c>
      <c r="D28" s="22"/>
      <c r="E28" s="22">
        <v>50.780172413793153</v>
      </c>
      <c r="F28" s="21">
        <v>1</v>
      </c>
      <c r="G28" s="21">
        <v>3</v>
      </c>
      <c r="H28" s="21">
        <v>1</v>
      </c>
      <c r="I28" s="8">
        <v>44.80380609178431</v>
      </c>
      <c r="J28" s="39"/>
      <c r="N28" s="35"/>
      <c r="O28" s="72"/>
    </row>
    <row r="29" spans="1:16" x14ac:dyDescent="0.3">
      <c r="A29" s="15">
        <v>78.2</v>
      </c>
      <c r="B29" s="16">
        <v>10.4</v>
      </c>
      <c r="C29" s="15">
        <v>15.6</v>
      </c>
      <c r="D29" s="14"/>
      <c r="E29" s="14">
        <v>0</v>
      </c>
      <c r="F29" s="13">
        <v>0</v>
      </c>
      <c r="G29" s="13">
        <v>2</v>
      </c>
      <c r="H29" s="13">
        <v>0</v>
      </c>
      <c r="I29" s="8"/>
      <c r="J29" s="39"/>
      <c r="N29" s="35"/>
    </row>
    <row r="30" spans="1:16" x14ac:dyDescent="0.3">
      <c r="A30" s="23">
        <v>76</v>
      </c>
      <c r="B30" s="24">
        <v>10.6</v>
      </c>
      <c r="C30" s="23">
        <v>15.8</v>
      </c>
      <c r="D30" s="22"/>
      <c r="E30" s="22">
        <v>-18.19111842105265</v>
      </c>
      <c r="F30" s="21">
        <v>1</v>
      </c>
      <c r="G30" s="21">
        <v>3</v>
      </c>
      <c r="H30" s="21">
        <v>1</v>
      </c>
      <c r="I30" s="8">
        <v>-18.19111842105265</v>
      </c>
      <c r="J30" s="39"/>
      <c r="N30" s="35"/>
    </row>
    <row r="31" spans="1:16" x14ac:dyDescent="0.3">
      <c r="A31" s="59">
        <v>85.2</v>
      </c>
      <c r="B31" s="60">
        <v>10.199999999999999</v>
      </c>
      <c r="C31" s="59">
        <v>15.7</v>
      </c>
      <c r="D31" s="61"/>
      <c r="E31" s="61">
        <v>0</v>
      </c>
      <c r="F31" s="62">
        <v>0</v>
      </c>
      <c r="G31" s="62">
        <v>2</v>
      </c>
      <c r="H31" s="62">
        <v>0</v>
      </c>
      <c r="I31" s="8"/>
      <c r="J31" s="39"/>
    </row>
    <row r="32" spans="1:16" x14ac:dyDescent="0.3">
      <c r="A32" s="63">
        <v>87.4</v>
      </c>
      <c r="B32" s="64">
        <v>10.199999999999999</v>
      </c>
      <c r="C32" s="63">
        <v>15.8</v>
      </c>
      <c r="D32" s="65"/>
      <c r="E32" s="65">
        <v>16.042048054919874</v>
      </c>
      <c r="F32" s="66">
        <v>0</v>
      </c>
      <c r="G32" s="66">
        <v>3</v>
      </c>
      <c r="H32" s="66">
        <v>0</v>
      </c>
      <c r="I32" s="8"/>
      <c r="J32" s="39"/>
    </row>
    <row r="33" spans="1:10" x14ac:dyDescent="0.3">
      <c r="A33" s="59">
        <v>98.9</v>
      </c>
      <c r="B33" s="60">
        <v>10.4</v>
      </c>
      <c r="C33" s="59">
        <v>15.4</v>
      </c>
      <c r="D33" s="61"/>
      <c r="E33" s="61">
        <v>17.055864509605705</v>
      </c>
      <c r="F33" s="62">
        <v>0</v>
      </c>
      <c r="G33" s="62">
        <v>2</v>
      </c>
      <c r="H33" s="62">
        <v>0</v>
      </c>
      <c r="I33" s="8"/>
      <c r="J33" s="39"/>
    </row>
    <row r="34" spans="1:10" x14ac:dyDescent="0.3">
      <c r="A34" s="11">
        <v>96.6</v>
      </c>
      <c r="B34" s="12">
        <v>10.5</v>
      </c>
      <c r="C34" s="11">
        <v>15</v>
      </c>
      <c r="D34" s="10"/>
      <c r="E34" s="10">
        <v>0</v>
      </c>
      <c r="F34" s="9">
        <v>1</v>
      </c>
      <c r="G34" s="9">
        <v>2</v>
      </c>
      <c r="H34" s="9">
        <v>1</v>
      </c>
      <c r="I34" s="8">
        <v>-17.055864509605705</v>
      </c>
      <c r="J34" s="39"/>
    </row>
    <row r="35" spans="1:10" x14ac:dyDescent="0.3">
      <c r="A35" s="59">
        <v>102.4</v>
      </c>
      <c r="B35" s="60">
        <v>10.4</v>
      </c>
      <c r="C35" s="59">
        <v>15.2</v>
      </c>
      <c r="D35" s="61">
        <v>494.27</v>
      </c>
      <c r="E35" s="61"/>
      <c r="F35" s="62">
        <v>0</v>
      </c>
      <c r="G35" s="62">
        <v>2</v>
      </c>
      <c r="H35" s="62">
        <v>0</v>
      </c>
      <c r="I35" s="8"/>
      <c r="J35" s="39"/>
    </row>
    <row r="36" spans="1:10" x14ac:dyDescent="0.3">
      <c r="A36" s="11">
        <v>103</v>
      </c>
      <c r="B36" s="12">
        <v>10.6</v>
      </c>
      <c r="C36" s="11">
        <v>15.4</v>
      </c>
      <c r="D36" s="10">
        <v>503.76</v>
      </c>
      <c r="E36" s="10">
        <v>9.4900000000000091</v>
      </c>
      <c r="F36" s="9">
        <v>1</v>
      </c>
      <c r="G36" s="9">
        <v>2</v>
      </c>
      <c r="H36" s="9">
        <v>1</v>
      </c>
      <c r="I36" s="8">
        <v>9.4900000000000091</v>
      </c>
      <c r="J36" s="39"/>
    </row>
    <row r="37" spans="1:10" x14ac:dyDescent="0.3">
      <c r="A37" s="59">
        <v>110.7</v>
      </c>
      <c r="B37" s="60">
        <v>10.3</v>
      </c>
      <c r="C37" s="59">
        <v>15.1</v>
      </c>
      <c r="D37" s="61">
        <v>474.09</v>
      </c>
      <c r="E37" s="61"/>
      <c r="F37" s="62">
        <v>0</v>
      </c>
      <c r="G37" s="62">
        <v>2</v>
      </c>
      <c r="H37" s="62">
        <v>0</v>
      </c>
      <c r="I37" s="8"/>
      <c r="J37" s="39"/>
    </row>
    <row r="38" spans="1:10" x14ac:dyDescent="0.3">
      <c r="A38" s="11">
        <v>111.4</v>
      </c>
      <c r="B38" s="12">
        <v>10.5</v>
      </c>
      <c r="C38" s="11">
        <v>15.4</v>
      </c>
      <c r="D38" s="10">
        <v>476.57</v>
      </c>
      <c r="E38" s="10">
        <v>2.4800000000000182</v>
      </c>
      <c r="F38" s="9">
        <v>1</v>
      </c>
      <c r="G38" s="9">
        <v>2</v>
      </c>
      <c r="H38" s="9">
        <v>1</v>
      </c>
      <c r="I38" s="8">
        <v>2.4800000000000182</v>
      </c>
      <c r="J38" s="39"/>
    </row>
    <row r="39" spans="1:10" x14ac:dyDescent="0.3">
      <c r="A39" s="15">
        <v>104.8</v>
      </c>
      <c r="B39" s="16">
        <v>10.199999999999999</v>
      </c>
      <c r="C39" s="15">
        <v>15</v>
      </c>
      <c r="D39" s="14"/>
      <c r="E39" s="14">
        <v>0</v>
      </c>
      <c r="F39" s="13">
        <v>0</v>
      </c>
      <c r="G39" s="13">
        <v>2</v>
      </c>
      <c r="H39" s="13">
        <v>0</v>
      </c>
      <c r="I39" s="8"/>
      <c r="J39" s="39"/>
    </row>
    <row r="40" spans="1:10" x14ac:dyDescent="0.3">
      <c r="A40" s="55">
        <v>107.1</v>
      </c>
      <c r="B40" s="56">
        <v>10</v>
      </c>
      <c r="C40" s="55">
        <v>15.3</v>
      </c>
      <c r="D40" s="57"/>
      <c r="E40" s="57">
        <v>15.980158730158717</v>
      </c>
      <c r="F40" s="58" t="e">
        <v>#N/A</v>
      </c>
      <c r="G40" s="58">
        <v>2</v>
      </c>
      <c r="H40" s="58" t="e">
        <v>#N/A</v>
      </c>
      <c r="I40" s="8"/>
      <c r="J40" s="39"/>
    </row>
    <row r="41" spans="1:10" x14ac:dyDescent="0.3">
      <c r="A41" s="3">
        <v>104.5</v>
      </c>
      <c r="B41" s="30">
        <v>10.4</v>
      </c>
      <c r="C41" s="3">
        <v>15.1</v>
      </c>
      <c r="D41" s="29"/>
      <c r="E41" s="29">
        <v>15.430143540669828</v>
      </c>
      <c r="F41" s="28">
        <v>0</v>
      </c>
      <c r="G41" s="28">
        <v>2</v>
      </c>
      <c r="H41" s="28">
        <v>0</v>
      </c>
      <c r="I41" s="8"/>
      <c r="J41" s="39"/>
    </row>
    <row r="42" spans="1:10" x14ac:dyDescent="0.3">
      <c r="A42" s="23">
        <v>106.9</v>
      </c>
      <c r="B42" s="24">
        <v>10.3</v>
      </c>
      <c r="C42" s="23">
        <v>15.3</v>
      </c>
      <c r="D42" s="22"/>
      <c r="E42" s="22">
        <v>16.010056127221688</v>
      </c>
      <c r="F42" s="21">
        <v>0</v>
      </c>
      <c r="G42" s="21">
        <v>2</v>
      </c>
      <c r="H42" s="21">
        <v>0</v>
      </c>
      <c r="I42" s="8"/>
      <c r="J42" s="39"/>
    </row>
    <row r="43" spans="1:10" x14ac:dyDescent="0.3">
      <c r="A43" s="19">
        <v>107.6</v>
      </c>
      <c r="B43" s="20">
        <v>10.6</v>
      </c>
      <c r="C43" s="19">
        <v>15.8</v>
      </c>
      <c r="D43" s="18"/>
      <c r="E43" s="18">
        <v>0</v>
      </c>
      <c r="F43" s="17">
        <v>1</v>
      </c>
      <c r="G43" s="17">
        <v>3</v>
      </c>
      <c r="H43" s="17">
        <v>1</v>
      </c>
      <c r="I43" s="8"/>
      <c r="J43" s="39"/>
    </row>
    <row r="44" spans="1:10" x14ac:dyDescent="0.3">
      <c r="A44" s="15">
        <v>113.6</v>
      </c>
      <c r="B44" s="16">
        <v>10</v>
      </c>
      <c r="C44" s="15">
        <v>15.2</v>
      </c>
      <c r="D44" s="14"/>
      <c r="E44" s="14">
        <v>0</v>
      </c>
      <c r="F44" s="13" t="e">
        <v>#N/A</v>
      </c>
      <c r="G44" s="13">
        <v>2</v>
      </c>
      <c r="H44" s="13" t="e">
        <v>#N/A</v>
      </c>
      <c r="I44" s="8"/>
      <c r="J44" s="39"/>
    </row>
    <row r="45" spans="1:10" x14ac:dyDescent="0.3">
      <c r="A45" s="55">
        <v>115.8</v>
      </c>
      <c r="B45" s="56">
        <v>9.8000000000000007</v>
      </c>
      <c r="C45" s="55">
        <v>15.3</v>
      </c>
      <c r="D45" s="57"/>
      <c r="E45" s="57">
        <v>20.893998272884232</v>
      </c>
      <c r="F45" s="58" t="e">
        <v>#N/A</v>
      </c>
      <c r="G45" s="58">
        <v>2</v>
      </c>
      <c r="H45" s="58" t="e">
        <v>#N/A</v>
      </c>
      <c r="I45" s="8"/>
      <c r="J45" s="39"/>
    </row>
    <row r="46" spans="1:10" x14ac:dyDescent="0.3">
      <c r="A46" s="55">
        <v>115.4</v>
      </c>
      <c r="B46" s="56">
        <v>10.3</v>
      </c>
      <c r="C46" s="55">
        <v>15.3</v>
      </c>
      <c r="D46" s="57"/>
      <c r="E46" s="57">
        <v>50.9410745233968</v>
      </c>
      <c r="F46" s="58">
        <v>0</v>
      </c>
      <c r="G46" s="58">
        <v>2</v>
      </c>
      <c r="H46" s="58">
        <v>0</v>
      </c>
      <c r="I46" s="8"/>
      <c r="J46" s="39"/>
    </row>
    <row r="47" spans="1:10" x14ac:dyDescent="0.3">
      <c r="A47" s="63">
        <v>113.1</v>
      </c>
      <c r="B47" s="64">
        <v>10.4</v>
      </c>
      <c r="C47" s="63">
        <v>15.8</v>
      </c>
      <c r="D47" s="65"/>
      <c r="E47" s="65">
        <v>9.1914235190097529</v>
      </c>
      <c r="F47" s="66">
        <v>0</v>
      </c>
      <c r="G47" s="66">
        <v>3</v>
      </c>
      <c r="H47" s="66">
        <v>0</v>
      </c>
      <c r="I47" s="8"/>
      <c r="J47" s="39"/>
    </row>
    <row r="48" spans="1:10" x14ac:dyDescent="0.3">
      <c r="A48" s="15">
        <v>126.1</v>
      </c>
      <c r="B48" s="16">
        <v>10.3</v>
      </c>
      <c r="C48" s="15">
        <v>16.600000000000001</v>
      </c>
      <c r="D48" s="14"/>
      <c r="E48" s="14">
        <v>26.753766851704953</v>
      </c>
      <c r="F48" s="13">
        <v>0</v>
      </c>
      <c r="G48" s="13">
        <v>3</v>
      </c>
      <c r="H48" s="13">
        <v>0</v>
      </c>
      <c r="I48" s="8"/>
      <c r="J48" s="39"/>
    </row>
    <row r="49" spans="1:16" x14ac:dyDescent="0.3">
      <c r="A49" s="68">
        <v>123.9</v>
      </c>
      <c r="B49" s="69">
        <v>10.5</v>
      </c>
      <c r="C49" s="68">
        <v>16.2</v>
      </c>
      <c r="D49" s="70"/>
      <c r="E49" s="70">
        <v>0</v>
      </c>
      <c r="F49" s="71">
        <v>1</v>
      </c>
      <c r="G49" s="71">
        <v>3</v>
      </c>
      <c r="H49" s="71">
        <v>1</v>
      </c>
      <c r="I49" s="8">
        <v>-26.753766851704953</v>
      </c>
      <c r="J49" s="39"/>
    </row>
    <row r="50" spans="1:16" x14ac:dyDescent="0.3">
      <c r="A50" s="23">
        <v>123.2</v>
      </c>
      <c r="B50" s="24">
        <v>10.5</v>
      </c>
      <c r="C50" s="23">
        <v>16.2</v>
      </c>
      <c r="D50" s="22"/>
      <c r="E50" s="22">
        <v>79.144277597402578</v>
      </c>
      <c r="F50" s="21">
        <v>1</v>
      </c>
      <c r="G50" s="21">
        <v>3</v>
      </c>
      <c r="H50" s="21">
        <v>1</v>
      </c>
      <c r="I50" s="8">
        <v>52.390510745697625</v>
      </c>
      <c r="J50" s="39"/>
      <c r="L50" s="3"/>
      <c r="M50" s="4"/>
      <c r="N50" s="4"/>
      <c r="O50" s="4"/>
    </row>
    <row r="51" spans="1:16" x14ac:dyDescent="0.3">
      <c r="A51" s="15">
        <v>138.30000000000001</v>
      </c>
      <c r="B51" s="16">
        <v>9.6999999999999993</v>
      </c>
      <c r="C51" s="15">
        <v>13.6</v>
      </c>
      <c r="D51" s="14"/>
      <c r="E51" s="14">
        <v>0</v>
      </c>
      <c r="F51" s="13" t="e">
        <v>#N/A</v>
      </c>
      <c r="G51" s="13"/>
      <c r="H51" s="13" t="e">
        <v>#N/A</v>
      </c>
      <c r="I51" s="8"/>
      <c r="J51" s="39"/>
      <c r="P51" s="4"/>
    </row>
    <row r="52" spans="1:16" s="4" customFormat="1" x14ac:dyDescent="0.3">
      <c r="A52" s="23">
        <v>142</v>
      </c>
      <c r="B52" s="24">
        <v>10.199999999999999</v>
      </c>
      <c r="C52" s="23">
        <v>13.8</v>
      </c>
      <c r="D52" s="22"/>
      <c r="E52" s="22">
        <v>72.2529929577465</v>
      </c>
      <c r="F52" s="21">
        <v>0</v>
      </c>
      <c r="G52" s="21">
        <v>1</v>
      </c>
      <c r="H52" s="21">
        <v>0</v>
      </c>
      <c r="I52" s="44"/>
      <c r="J52" s="45"/>
      <c r="K52" s="46"/>
      <c r="L52" s="52"/>
      <c r="M52"/>
      <c r="N52"/>
      <c r="O52"/>
      <c r="P52"/>
    </row>
    <row r="53" spans="1:16" x14ac:dyDescent="0.3">
      <c r="A53" s="33">
        <v>145.1</v>
      </c>
      <c r="B53" s="34">
        <v>10.8</v>
      </c>
      <c r="C53" s="33">
        <v>16.899999999999999</v>
      </c>
      <c r="D53" s="32"/>
      <c r="E53" s="32">
        <v>0</v>
      </c>
      <c r="F53" s="31">
        <v>1</v>
      </c>
      <c r="G53" s="31">
        <v>3</v>
      </c>
      <c r="H53" s="31">
        <v>1</v>
      </c>
      <c r="I53" s="8"/>
      <c r="J53" s="39"/>
    </row>
    <row r="54" spans="1:16" x14ac:dyDescent="0.3">
      <c r="A54" s="2">
        <v>145.30000000000001</v>
      </c>
      <c r="B54" s="27">
        <v>11.4</v>
      </c>
      <c r="C54" s="2">
        <v>18.3</v>
      </c>
      <c r="D54" s="26"/>
      <c r="E54" s="26">
        <v>196.76548520302816</v>
      </c>
      <c r="F54" s="25">
        <v>2</v>
      </c>
      <c r="G54" s="25">
        <v>3</v>
      </c>
      <c r="H54" s="25">
        <v>2</v>
      </c>
      <c r="I54" s="8">
        <v>210.62015892669876</v>
      </c>
      <c r="J54" s="39"/>
    </row>
    <row r="55" spans="1:16" ht="15" thickBot="1" x14ac:dyDescent="0.35">
      <c r="A55" s="47">
        <v>147.30000000000001</v>
      </c>
      <c r="B55" s="48">
        <v>11.5</v>
      </c>
      <c r="C55" s="47">
        <v>18.399999999999999</v>
      </c>
      <c r="D55" s="49"/>
      <c r="E55" s="49">
        <v>206.22114731839781</v>
      </c>
      <c r="F55" s="50">
        <v>3</v>
      </c>
      <c r="G55" s="50">
        <v>3</v>
      </c>
      <c r="H55" s="50">
        <v>3</v>
      </c>
      <c r="I55" s="67">
        <v>220.07582104206841</v>
      </c>
      <c r="J55" s="40"/>
    </row>
    <row r="56" spans="1:16" x14ac:dyDescent="0.3">
      <c r="A56" s="33">
        <v>151.9</v>
      </c>
      <c r="B56" s="34">
        <v>9.8000000000000007</v>
      </c>
      <c r="C56" s="33">
        <v>14</v>
      </c>
      <c r="D56" s="32"/>
      <c r="E56" s="32">
        <v>0</v>
      </c>
      <c r="F56" s="31" t="e">
        <v>#N/A</v>
      </c>
      <c r="G56" s="31">
        <v>0</v>
      </c>
      <c r="H56" s="31" t="e">
        <v>#N/A</v>
      </c>
      <c r="I56" s="8"/>
      <c r="J56" s="39"/>
    </row>
    <row r="57" spans="1:16" x14ac:dyDescent="0.3">
      <c r="A57" s="23">
        <v>157.30000000000001</v>
      </c>
      <c r="B57" s="24">
        <v>10.4</v>
      </c>
      <c r="C57" s="23">
        <v>14.4</v>
      </c>
      <c r="D57" s="22"/>
      <c r="E57" s="22">
        <v>63.185314685314609</v>
      </c>
      <c r="F57" s="21">
        <v>0</v>
      </c>
      <c r="G57" s="21">
        <v>0</v>
      </c>
      <c r="H57" s="21">
        <v>0</v>
      </c>
      <c r="I57" s="8"/>
      <c r="J57" s="39"/>
    </row>
    <row r="58" spans="1:16" x14ac:dyDescent="0.3">
      <c r="A58" s="15">
        <v>163.6</v>
      </c>
      <c r="B58" s="16">
        <v>11.7</v>
      </c>
      <c r="C58" s="15">
        <v>18.5</v>
      </c>
      <c r="D58" s="14"/>
      <c r="E58" s="14">
        <v>0</v>
      </c>
      <c r="F58" s="13">
        <v>3</v>
      </c>
      <c r="G58" s="13">
        <v>3</v>
      </c>
      <c r="H58" s="13">
        <v>3</v>
      </c>
      <c r="I58" s="8"/>
      <c r="J58" s="39"/>
    </row>
    <row r="59" spans="1:16" x14ac:dyDescent="0.3">
      <c r="A59" s="2">
        <v>166</v>
      </c>
      <c r="B59" s="27">
        <v>11.8</v>
      </c>
      <c r="C59" s="2">
        <v>18.600000000000001</v>
      </c>
      <c r="D59" s="26"/>
      <c r="E59" s="26">
        <v>10.759331325301199</v>
      </c>
      <c r="F59" s="25">
        <v>3</v>
      </c>
      <c r="G59" s="25">
        <v>3</v>
      </c>
      <c r="H59" s="25">
        <v>3</v>
      </c>
      <c r="I59" s="8"/>
      <c r="J59" s="39"/>
    </row>
    <row r="60" spans="1:16" x14ac:dyDescent="0.3">
      <c r="A60" s="2">
        <v>163.30000000000001</v>
      </c>
      <c r="B60" s="27">
        <v>11.8</v>
      </c>
      <c r="C60" s="2">
        <v>20.3</v>
      </c>
      <c r="D60" s="26"/>
      <c r="E60" s="26">
        <v>-46.979026331904485</v>
      </c>
      <c r="F60" s="25">
        <v>3</v>
      </c>
      <c r="G60" s="25">
        <v>3</v>
      </c>
      <c r="H60" s="25">
        <v>3</v>
      </c>
      <c r="I60" s="8"/>
      <c r="J60" s="39"/>
    </row>
    <row r="61" spans="1:16" x14ac:dyDescent="0.3">
      <c r="A61" s="11">
        <v>165.6</v>
      </c>
      <c r="B61" s="12">
        <v>11.9</v>
      </c>
      <c r="C61" s="11">
        <v>20.399999999999999</v>
      </c>
      <c r="D61" s="10"/>
      <c r="E61" s="10">
        <v>-54.025815217391326</v>
      </c>
      <c r="F61" s="9">
        <v>3</v>
      </c>
      <c r="G61" s="9">
        <v>3</v>
      </c>
      <c r="H61" s="9">
        <v>3</v>
      </c>
      <c r="I61" s="8"/>
      <c r="J61" s="39"/>
    </row>
    <row r="62" spans="1:16" x14ac:dyDescent="0.3">
      <c r="A62" s="15">
        <v>166.1</v>
      </c>
      <c r="B62" s="16">
        <v>9.9</v>
      </c>
      <c r="C62" s="15">
        <v>13.9</v>
      </c>
      <c r="D62" s="14"/>
      <c r="E62" s="14">
        <v>0</v>
      </c>
      <c r="F62" s="13" t="e">
        <v>#N/A</v>
      </c>
      <c r="G62" s="13" t="e">
        <v>#N/A</v>
      </c>
      <c r="H62" s="13" t="e">
        <v>#N/A</v>
      </c>
      <c r="I62" s="8"/>
      <c r="J62" s="39"/>
    </row>
    <row r="63" spans="1:16" x14ac:dyDescent="0.3">
      <c r="A63" s="3">
        <v>171.3</v>
      </c>
      <c r="B63" s="30">
        <v>10.5</v>
      </c>
      <c r="C63" s="3">
        <v>14.4</v>
      </c>
      <c r="D63" s="29"/>
      <c r="E63" s="29">
        <v>54.550350262697052</v>
      </c>
      <c r="F63" s="28">
        <v>1</v>
      </c>
      <c r="G63" s="28">
        <v>0</v>
      </c>
      <c r="H63" s="28">
        <v>0</v>
      </c>
      <c r="I63" s="8"/>
      <c r="J63" s="39"/>
    </row>
    <row r="64" spans="1:16" x14ac:dyDescent="0.3">
      <c r="A64" s="11">
        <v>158.1</v>
      </c>
      <c r="B64" s="12">
        <v>10.7</v>
      </c>
      <c r="C64" s="11">
        <v>17.7</v>
      </c>
      <c r="D64" s="10"/>
      <c r="E64" s="10">
        <v>53.39057558507276</v>
      </c>
      <c r="F64" s="9">
        <v>1</v>
      </c>
      <c r="G64" s="9">
        <v>3</v>
      </c>
      <c r="H64" s="9">
        <v>1</v>
      </c>
      <c r="I64" s="8">
        <v>-1.1597746776242914</v>
      </c>
      <c r="J64" s="39"/>
    </row>
    <row r="65" spans="1:10" x14ac:dyDescent="0.3">
      <c r="A65" s="15">
        <v>171.6</v>
      </c>
      <c r="B65" s="16">
        <v>10.6</v>
      </c>
      <c r="C65" s="15">
        <v>18.100000000000001</v>
      </c>
      <c r="D65" s="14"/>
      <c r="E65" s="14">
        <v>0</v>
      </c>
      <c r="F65" s="13">
        <v>1</v>
      </c>
      <c r="G65" s="13">
        <v>3</v>
      </c>
      <c r="H65" s="13">
        <v>1</v>
      </c>
      <c r="I65" s="8"/>
      <c r="J65" s="39"/>
    </row>
    <row r="66" spans="1:10" x14ac:dyDescent="0.3">
      <c r="A66" s="2">
        <v>176.2</v>
      </c>
      <c r="B66" s="27">
        <v>11.4</v>
      </c>
      <c r="C66" s="2">
        <v>18.399999999999999</v>
      </c>
      <c r="D66" s="26"/>
      <c r="E66" s="26">
        <v>172.66274687854715</v>
      </c>
      <c r="F66" s="25">
        <v>2</v>
      </c>
      <c r="G66" s="25">
        <v>3</v>
      </c>
      <c r="H66" s="25">
        <v>2</v>
      </c>
      <c r="I66" s="8">
        <v>178.6226234581647</v>
      </c>
      <c r="J66" s="39"/>
    </row>
    <row r="67" spans="1:10" x14ac:dyDescent="0.3">
      <c r="A67" s="11">
        <v>178.6</v>
      </c>
      <c r="B67" s="12">
        <v>11.6</v>
      </c>
      <c r="C67" s="11">
        <v>18.5</v>
      </c>
      <c r="D67" s="10"/>
      <c r="E67" s="10">
        <v>180.34280515117578</v>
      </c>
      <c r="F67" s="9">
        <v>3</v>
      </c>
      <c r="G67" s="9">
        <v>3</v>
      </c>
      <c r="H67" s="9">
        <v>3</v>
      </c>
      <c r="I67" s="8">
        <v>186.30268173079332</v>
      </c>
      <c r="J67" s="39"/>
    </row>
    <row r="68" spans="1:10" x14ac:dyDescent="0.3">
      <c r="A68" s="15">
        <v>182</v>
      </c>
      <c r="B68" s="16">
        <v>9.8000000000000007</v>
      </c>
      <c r="C68" s="15">
        <v>13.8</v>
      </c>
      <c r="D68" s="14"/>
      <c r="E68" s="14">
        <v>0</v>
      </c>
      <c r="F68" s="13" t="e">
        <v>#N/A</v>
      </c>
      <c r="G68" s="13" t="e">
        <v>#N/A</v>
      </c>
      <c r="H68" s="13" t="e">
        <v>#N/A</v>
      </c>
      <c r="I68" s="8"/>
      <c r="J68" s="39"/>
    </row>
    <row r="69" spans="1:10" x14ac:dyDescent="0.3">
      <c r="A69" s="63">
        <v>188.2</v>
      </c>
      <c r="B69" s="64">
        <v>10.4</v>
      </c>
      <c r="C69" s="63">
        <v>14.3</v>
      </c>
      <c r="D69" s="65"/>
      <c r="E69" s="65">
        <v>59.441285866099925</v>
      </c>
      <c r="F69" s="66">
        <v>0</v>
      </c>
      <c r="G69" s="66">
        <v>0</v>
      </c>
      <c r="H69" s="66">
        <v>0</v>
      </c>
      <c r="I69" s="8"/>
      <c r="J69" s="39"/>
    </row>
    <row r="70" spans="1:10" x14ac:dyDescent="0.3">
      <c r="A70" s="15">
        <v>198.9</v>
      </c>
      <c r="B70" s="16">
        <v>9.6999999999999993</v>
      </c>
      <c r="C70" s="15">
        <v>13.6</v>
      </c>
      <c r="D70" s="14"/>
      <c r="E70" s="14">
        <v>0</v>
      </c>
      <c r="F70" s="13" t="e">
        <v>#N/A</v>
      </c>
      <c r="G70" s="13"/>
      <c r="H70" s="13" t="e">
        <v>#N/A</v>
      </c>
      <c r="I70" s="8"/>
      <c r="J70" s="39"/>
    </row>
    <row r="71" spans="1:10" x14ac:dyDescent="0.3">
      <c r="A71" s="55">
        <v>206.1</v>
      </c>
      <c r="B71" s="56">
        <v>10.3</v>
      </c>
      <c r="C71" s="55">
        <v>14</v>
      </c>
      <c r="D71" s="57"/>
      <c r="E71" s="57">
        <v>55.113901018922881</v>
      </c>
      <c r="F71" s="58">
        <v>0</v>
      </c>
      <c r="G71" s="58">
        <v>0</v>
      </c>
      <c r="H71" s="58">
        <v>0</v>
      </c>
      <c r="I71" s="8"/>
      <c r="J71" s="39"/>
    </row>
    <row r="72" spans="1:10" x14ac:dyDescent="0.3">
      <c r="A72" s="2">
        <v>190.6</v>
      </c>
      <c r="B72" s="27">
        <v>10.5</v>
      </c>
      <c r="C72" s="2">
        <v>17.7</v>
      </c>
      <c r="D72" s="26"/>
      <c r="E72" s="26">
        <v>46.38719832109134</v>
      </c>
      <c r="F72" s="25">
        <v>1</v>
      </c>
      <c r="G72" s="25">
        <v>3</v>
      </c>
      <c r="H72" s="25">
        <v>1</v>
      </c>
      <c r="I72" s="8">
        <v>-8.7267026978315414</v>
      </c>
      <c r="J72" s="39"/>
    </row>
    <row r="73" spans="1:10" x14ac:dyDescent="0.3">
      <c r="A73" s="2">
        <v>196.5</v>
      </c>
      <c r="B73" s="27">
        <v>11.6</v>
      </c>
      <c r="C73" s="2">
        <v>18.8</v>
      </c>
      <c r="D73" s="26"/>
      <c r="E73" s="26">
        <v>146.50331297709914</v>
      </c>
      <c r="F73" s="25">
        <v>3</v>
      </c>
      <c r="G73" s="25">
        <v>3</v>
      </c>
      <c r="H73" s="25">
        <v>3</v>
      </c>
      <c r="I73" s="8">
        <v>91.389411958176254</v>
      </c>
      <c r="J73" s="39"/>
    </row>
    <row r="74" spans="1:10" x14ac:dyDescent="0.3">
      <c r="A74" s="11">
        <v>199.2</v>
      </c>
      <c r="B74" s="12">
        <v>11.6</v>
      </c>
      <c r="C74" s="11">
        <v>18.899999999999999</v>
      </c>
      <c r="D74" s="10"/>
      <c r="E74" s="10">
        <v>166.12211345381516</v>
      </c>
      <c r="F74" s="9">
        <v>3</v>
      </c>
      <c r="G74" s="9">
        <v>3</v>
      </c>
      <c r="H74" s="9">
        <v>3</v>
      </c>
      <c r="I74" s="8">
        <v>111.00821243489227</v>
      </c>
      <c r="J74" s="39"/>
    </row>
    <row r="75" spans="1:10" x14ac:dyDescent="0.3">
      <c r="A75" s="19">
        <v>206.3</v>
      </c>
      <c r="B75" s="20">
        <v>10.3</v>
      </c>
      <c r="C75" s="19">
        <v>17.399999999999999</v>
      </c>
      <c r="D75" s="18"/>
      <c r="E75" s="18">
        <v>0</v>
      </c>
      <c r="F75" s="17">
        <v>0</v>
      </c>
      <c r="G75" s="17">
        <v>3</v>
      </c>
      <c r="H75" s="17">
        <v>0</v>
      </c>
      <c r="I75" s="8"/>
      <c r="J75" s="39"/>
    </row>
    <row r="76" spans="1:10" x14ac:dyDescent="0.3">
      <c r="A76" s="15">
        <v>218.6</v>
      </c>
      <c r="B76" s="16">
        <v>9.6999999999999993</v>
      </c>
      <c r="C76" s="15">
        <v>13.8</v>
      </c>
      <c r="D76" s="14"/>
      <c r="E76" s="14">
        <v>0</v>
      </c>
      <c r="F76" s="13" t="e">
        <v>#N/A</v>
      </c>
      <c r="G76" s="13" t="e">
        <v>#N/A</v>
      </c>
      <c r="H76" s="13" t="e">
        <v>#N/A</v>
      </c>
      <c r="I76" s="8"/>
      <c r="J76" s="39"/>
    </row>
    <row r="77" spans="1:10" x14ac:dyDescent="0.3">
      <c r="A77" s="55">
        <v>223.2</v>
      </c>
      <c r="B77" s="56">
        <v>10.1</v>
      </c>
      <c r="C77" s="55">
        <v>14</v>
      </c>
      <c r="D77" s="57"/>
      <c r="E77" s="57">
        <v>52.599462365591386</v>
      </c>
      <c r="F77" s="58">
        <v>0</v>
      </c>
      <c r="G77" s="58">
        <v>0</v>
      </c>
      <c r="H77" s="58">
        <v>0</v>
      </c>
      <c r="I77" s="8"/>
      <c r="J77" s="39"/>
    </row>
    <row r="78" spans="1:10" x14ac:dyDescent="0.3">
      <c r="A78" s="2">
        <v>221.5</v>
      </c>
      <c r="B78" s="27">
        <v>12.1</v>
      </c>
      <c r="C78" s="2">
        <v>19.5</v>
      </c>
      <c r="D78" s="26"/>
      <c r="E78" s="26">
        <v>195.62325507900681</v>
      </c>
      <c r="F78" s="25">
        <v>3</v>
      </c>
      <c r="G78" s="25">
        <v>3</v>
      </c>
      <c r="H78" s="25">
        <v>3</v>
      </c>
      <c r="I78" s="8">
        <v>143.02379271341542</v>
      </c>
      <c r="J78" s="39"/>
    </row>
    <row r="79" spans="1:10" x14ac:dyDescent="0.3">
      <c r="A79" s="11">
        <v>224.5</v>
      </c>
      <c r="B79" s="12">
        <v>12.1</v>
      </c>
      <c r="C79" s="11">
        <v>19.600000000000001</v>
      </c>
      <c r="D79" s="10"/>
      <c r="E79" s="10">
        <v>148.66993318485527</v>
      </c>
      <c r="F79" s="9">
        <v>3</v>
      </c>
      <c r="G79" s="9">
        <v>3</v>
      </c>
      <c r="H79" s="9">
        <v>3</v>
      </c>
      <c r="I79" s="8">
        <v>96.070470819263875</v>
      </c>
      <c r="J79" s="39"/>
    </row>
    <row r="80" spans="1:10" x14ac:dyDescent="0.3">
      <c r="A80" s="19">
        <v>216.7</v>
      </c>
      <c r="B80" s="20">
        <v>10.6</v>
      </c>
      <c r="C80" s="19">
        <v>17.3</v>
      </c>
      <c r="D80" s="18"/>
      <c r="E80" s="18">
        <v>0</v>
      </c>
      <c r="F80" s="17">
        <v>1</v>
      </c>
      <c r="G80" s="17">
        <v>3</v>
      </c>
      <c r="H80" s="17">
        <v>1</v>
      </c>
      <c r="I80" s="8"/>
      <c r="J80" s="39"/>
    </row>
    <row r="81" spans="1:10" x14ac:dyDescent="0.3">
      <c r="A81" s="15">
        <v>240.1</v>
      </c>
      <c r="B81" s="16">
        <v>9.6999999999999993</v>
      </c>
      <c r="C81" s="15">
        <v>13.7</v>
      </c>
      <c r="D81" s="14"/>
      <c r="E81" s="14">
        <v>0</v>
      </c>
      <c r="F81" s="13" t="e">
        <v>#N/A</v>
      </c>
      <c r="G81" s="13" t="e">
        <v>#N/A</v>
      </c>
      <c r="H81" s="13" t="e">
        <v>#N/A</v>
      </c>
      <c r="I81" s="8"/>
      <c r="J81" s="39"/>
    </row>
    <row r="82" spans="1:10" x14ac:dyDescent="0.3">
      <c r="A82" s="55">
        <v>246.3</v>
      </c>
      <c r="B82" s="56">
        <v>10.199999999999999</v>
      </c>
      <c r="C82" s="55">
        <v>13.9</v>
      </c>
      <c r="D82" s="57"/>
      <c r="E82" s="57">
        <v>50.958587088915976</v>
      </c>
      <c r="F82" s="58">
        <v>0</v>
      </c>
      <c r="G82" s="58" t="e">
        <v>#N/A</v>
      </c>
      <c r="H82" s="58" t="e">
        <v>#N/A</v>
      </c>
      <c r="I82" s="8"/>
      <c r="J82" s="39"/>
    </row>
    <row r="83" spans="1:10" x14ac:dyDescent="0.3">
      <c r="A83" s="55">
        <v>233.8</v>
      </c>
      <c r="B83" s="56">
        <v>10.3</v>
      </c>
      <c r="C83" s="55">
        <v>17</v>
      </c>
      <c r="D83" s="57"/>
      <c r="E83" s="57">
        <v>48.421086398631331</v>
      </c>
      <c r="F83" s="58">
        <v>0</v>
      </c>
      <c r="G83" s="58">
        <v>3</v>
      </c>
      <c r="H83" s="58">
        <v>0</v>
      </c>
      <c r="I83" s="8"/>
      <c r="J83" s="39"/>
    </row>
    <row r="84" spans="1:10" x14ac:dyDescent="0.3">
      <c r="A84" s="2">
        <v>248.4</v>
      </c>
      <c r="B84" s="27">
        <v>11.6</v>
      </c>
      <c r="C84" s="2">
        <v>19.3</v>
      </c>
      <c r="D84" s="26"/>
      <c r="E84" s="26">
        <v>131.01049114331727</v>
      </c>
      <c r="F84" s="25">
        <v>3</v>
      </c>
      <c r="G84" s="25">
        <v>3</v>
      </c>
      <c r="H84" s="25">
        <v>3</v>
      </c>
      <c r="I84" s="8">
        <v>82.589404744685936</v>
      </c>
      <c r="J84" s="39"/>
    </row>
    <row r="85" spans="1:10" x14ac:dyDescent="0.3">
      <c r="A85" s="11">
        <v>251.7</v>
      </c>
      <c r="B85" s="12">
        <v>11.6</v>
      </c>
      <c r="C85" s="11">
        <v>19.399999999999999</v>
      </c>
      <c r="D85" s="10"/>
      <c r="E85" s="10">
        <v>141.27493047278512</v>
      </c>
      <c r="F85" s="9">
        <v>3</v>
      </c>
      <c r="G85" s="9">
        <v>3</v>
      </c>
      <c r="H85" s="9">
        <v>3</v>
      </c>
      <c r="I85" s="8">
        <v>92.853844074153784</v>
      </c>
      <c r="J85" s="39"/>
    </row>
    <row r="86" spans="1:10" x14ac:dyDescent="0.3">
      <c r="A86" s="15">
        <v>266.2</v>
      </c>
      <c r="B86" s="16">
        <v>9.8000000000000007</v>
      </c>
      <c r="C86" s="15">
        <v>14.6</v>
      </c>
      <c r="D86" s="14"/>
      <c r="E86" s="14">
        <v>0</v>
      </c>
      <c r="F86" s="13" t="e">
        <v>#N/A</v>
      </c>
      <c r="G86" s="13">
        <v>3</v>
      </c>
      <c r="H86" s="13" t="e">
        <v>#N/A</v>
      </c>
      <c r="I86" s="8"/>
      <c r="J86" s="39"/>
    </row>
    <row r="87" spans="1:10" x14ac:dyDescent="0.3">
      <c r="A87" s="55">
        <v>275.5</v>
      </c>
      <c r="B87" s="56">
        <v>10.5</v>
      </c>
      <c r="C87" s="55">
        <v>15</v>
      </c>
      <c r="D87" s="57"/>
      <c r="E87" s="57">
        <v>47.082214156079836</v>
      </c>
      <c r="F87" s="58">
        <v>1</v>
      </c>
      <c r="G87" s="58">
        <v>3</v>
      </c>
      <c r="H87" s="58">
        <v>1</v>
      </c>
      <c r="I87" s="8"/>
      <c r="J87" s="39"/>
    </row>
    <row r="88" spans="1:10" x14ac:dyDescent="0.3">
      <c r="A88" s="2">
        <v>271.5</v>
      </c>
      <c r="B88" s="27">
        <v>11.8</v>
      </c>
      <c r="C88" s="2">
        <v>19.7</v>
      </c>
      <c r="D88" s="26"/>
      <c r="E88" s="26">
        <v>142.97810681399636</v>
      </c>
      <c r="F88" s="25">
        <v>3</v>
      </c>
      <c r="G88" s="25">
        <v>3</v>
      </c>
      <c r="H88" s="25">
        <v>3</v>
      </c>
      <c r="I88" s="8">
        <v>101.85576923753409</v>
      </c>
      <c r="J88" s="39"/>
    </row>
    <row r="89" spans="1:10" x14ac:dyDescent="0.3">
      <c r="A89" s="11">
        <v>275.2</v>
      </c>
      <c r="B89" s="12">
        <v>11.8</v>
      </c>
      <c r="C89" s="11">
        <v>19.8</v>
      </c>
      <c r="D89" s="10"/>
      <c r="E89" s="10">
        <v>100.41079215116285</v>
      </c>
      <c r="F89" s="9">
        <v>3</v>
      </c>
      <c r="G89" s="9">
        <v>3</v>
      </c>
      <c r="H89" s="9">
        <v>3</v>
      </c>
      <c r="I89" s="8">
        <v>59.288454574700573</v>
      </c>
      <c r="J89" s="39"/>
    </row>
    <row r="90" spans="1:10" x14ac:dyDescent="0.3">
      <c r="A90" s="19">
        <v>271.2</v>
      </c>
      <c r="B90" s="20">
        <v>10.6</v>
      </c>
      <c r="C90" s="19">
        <v>16.100000000000001</v>
      </c>
      <c r="D90" s="18"/>
      <c r="E90" s="18">
        <v>0</v>
      </c>
      <c r="F90" s="17">
        <v>1</v>
      </c>
      <c r="G90" s="17">
        <v>3</v>
      </c>
      <c r="H90" s="17">
        <v>1</v>
      </c>
      <c r="I90" s="8"/>
      <c r="J90" s="39"/>
    </row>
    <row r="91" spans="1:10" x14ac:dyDescent="0.3">
      <c r="A91" s="15">
        <v>298.89999999999998</v>
      </c>
      <c r="B91" s="16">
        <v>9.6999999999999993</v>
      </c>
      <c r="C91" s="15">
        <v>14.1</v>
      </c>
      <c r="D91" s="14"/>
      <c r="E91" s="14">
        <v>0</v>
      </c>
      <c r="F91" s="13" t="e">
        <v>#N/A</v>
      </c>
      <c r="G91" s="13">
        <v>0</v>
      </c>
      <c r="H91" s="13" t="e">
        <v>#N/A</v>
      </c>
      <c r="I91" s="8"/>
      <c r="J91" s="39"/>
    </row>
    <row r="92" spans="1:10" x14ac:dyDescent="0.3">
      <c r="A92" s="55">
        <v>308.89999999999998</v>
      </c>
      <c r="B92" s="56">
        <v>10.3</v>
      </c>
      <c r="C92" s="55">
        <v>14.3</v>
      </c>
      <c r="D92" s="57"/>
      <c r="E92" s="57">
        <v>40.926027840725212</v>
      </c>
      <c r="F92" s="58">
        <v>0</v>
      </c>
      <c r="G92" s="58">
        <v>0</v>
      </c>
      <c r="H92" s="58">
        <v>0</v>
      </c>
      <c r="I92" s="8"/>
      <c r="J92" s="39"/>
    </row>
    <row r="93" spans="1:10" x14ac:dyDescent="0.3">
      <c r="A93" s="2">
        <v>299.89999999999998</v>
      </c>
      <c r="B93" s="27">
        <v>11.7</v>
      </c>
      <c r="C93" s="2">
        <v>20</v>
      </c>
      <c r="D93" s="26"/>
      <c r="E93" s="26">
        <v>116.35306102034021</v>
      </c>
      <c r="F93" s="25">
        <v>3</v>
      </c>
      <c r="G93" s="25">
        <v>3</v>
      </c>
      <c r="H93" s="25">
        <v>3</v>
      </c>
      <c r="I93" s="8">
        <v>75.427033179614995</v>
      </c>
      <c r="J93" s="39"/>
    </row>
    <row r="94" spans="1:10" x14ac:dyDescent="0.3">
      <c r="A94" s="11">
        <v>304</v>
      </c>
      <c r="B94" s="12">
        <v>11.8</v>
      </c>
      <c r="C94" s="11">
        <v>20.100000000000001</v>
      </c>
      <c r="D94" s="10"/>
      <c r="E94" s="10">
        <v>73.19901315789474</v>
      </c>
      <c r="F94" s="9">
        <v>3</v>
      </c>
      <c r="G94" s="9">
        <v>3</v>
      </c>
      <c r="H94" s="9">
        <v>3</v>
      </c>
      <c r="I94" s="8">
        <v>32.272985317169528</v>
      </c>
      <c r="J94" s="39"/>
    </row>
    <row r="95" spans="1:10" x14ac:dyDescent="0.3">
      <c r="A95" s="19">
        <v>300.39999999999998</v>
      </c>
      <c r="B95" s="20">
        <v>10.8</v>
      </c>
      <c r="C95" s="19">
        <v>16.600000000000001</v>
      </c>
      <c r="D95" s="18"/>
      <c r="E95" s="18">
        <v>0</v>
      </c>
      <c r="F95" s="17">
        <v>1</v>
      </c>
      <c r="G95" s="17">
        <v>3</v>
      </c>
      <c r="H95" s="17">
        <v>1</v>
      </c>
      <c r="I95" s="8"/>
      <c r="J95" s="39"/>
    </row>
    <row r="96" spans="1:10" x14ac:dyDescent="0.3">
      <c r="A96" s="15">
        <v>340</v>
      </c>
      <c r="B96" s="16">
        <v>9.6</v>
      </c>
      <c r="C96" s="15">
        <v>14.3</v>
      </c>
      <c r="D96" s="14"/>
      <c r="E96" s="14">
        <v>0</v>
      </c>
      <c r="F96" s="13" t="e">
        <v>#N/A</v>
      </c>
      <c r="G96" s="13">
        <v>0</v>
      </c>
      <c r="H96" s="13" t="e">
        <v>#N/A</v>
      </c>
      <c r="I96" s="8"/>
      <c r="J96" s="39"/>
    </row>
    <row r="97" spans="1:10" x14ac:dyDescent="0.3">
      <c r="A97" s="55">
        <v>333.6</v>
      </c>
      <c r="B97" s="56">
        <v>10.4</v>
      </c>
      <c r="C97" s="55">
        <v>16.399999999999999</v>
      </c>
      <c r="D97" s="57"/>
      <c r="E97" s="57">
        <v>11.772781774580405</v>
      </c>
      <c r="F97" s="58">
        <v>0</v>
      </c>
      <c r="G97" s="58">
        <v>3</v>
      </c>
      <c r="H97" s="58">
        <v>0</v>
      </c>
      <c r="I97" s="8"/>
      <c r="J97" s="39"/>
    </row>
    <row r="98" spans="1:10" x14ac:dyDescent="0.3">
      <c r="A98" s="11">
        <v>346.5</v>
      </c>
      <c r="B98" s="12">
        <v>10.5</v>
      </c>
      <c r="C98" s="11">
        <v>15.3</v>
      </c>
      <c r="D98" s="10"/>
      <c r="E98" s="10">
        <v>39.538888888888906</v>
      </c>
      <c r="F98" s="9">
        <v>1</v>
      </c>
      <c r="G98" s="9">
        <v>3</v>
      </c>
      <c r="H98" s="9">
        <v>1</v>
      </c>
      <c r="I98" s="8">
        <v>27.7661071143085</v>
      </c>
      <c r="J98" s="39"/>
    </row>
    <row r="99" spans="1:10" x14ac:dyDescent="0.3">
      <c r="A99" s="15">
        <v>401.3</v>
      </c>
      <c r="B99" s="16">
        <v>9.6999999999999993</v>
      </c>
      <c r="C99" s="15">
        <v>14.5</v>
      </c>
      <c r="D99" s="14"/>
      <c r="E99" s="14">
        <v>0</v>
      </c>
      <c r="F99" s="13" t="e">
        <v>#N/A</v>
      </c>
      <c r="G99" s="13">
        <v>3</v>
      </c>
      <c r="H99" s="13" t="e">
        <v>#N/A</v>
      </c>
      <c r="I99" s="8"/>
      <c r="J99" s="39"/>
    </row>
    <row r="100" spans="1:10" x14ac:dyDescent="0.3">
      <c r="A100" s="23">
        <v>415.6</v>
      </c>
      <c r="B100" s="24">
        <v>10.199999999999999</v>
      </c>
      <c r="C100" s="23">
        <v>15</v>
      </c>
      <c r="D100" s="22"/>
      <c r="E100" s="22">
        <v>35.271114051973022</v>
      </c>
      <c r="F100" s="21">
        <v>0</v>
      </c>
      <c r="G100" s="21">
        <v>3</v>
      </c>
      <c r="H100" s="21">
        <v>0</v>
      </c>
      <c r="I100" s="8"/>
      <c r="J100" s="39"/>
    </row>
    <row r="101" spans="1:10" x14ac:dyDescent="0.3">
      <c r="A101" s="19">
        <v>398.4</v>
      </c>
      <c r="B101" s="20">
        <v>10.6</v>
      </c>
      <c r="C101" s="19">
        <v>16.399999999999999</v>
      </c>
      <c r="D101" s="18"/>
      <c r="E101" s="18">
        <v>0</v>
      </c>
      <c r="F101" s="17">
        <v>1</v>
      </c>
      <c r="G101" s="17">
        <v>3</v>
      </c>
      <c r="H101" s="17">
        <v>1</v>
      </c>
      <c r="I101" s="8"/>
      <c r="J101" s="39"/>
    </row>
    <row r="102" spans="1:10" x14ac:dyDescent="0.3">
      <c r="A102" s="15">
        <v>441.8</v>
      </c>
      <c r="B102" s="16">
        <v>9.6</v>
      </c>
      <c r="C102" s="15">
        <v>14.9</v>
      </c>
      <c r="D102" s="14"/>
      <c r="E102" s="14">
        <v>0</v>
      </c>
      <c r="F102" s="13" t="e">
        <v>#N/A</v>
      </c>
      <c r="G102" s="13">
        <v>3</v>
      </c>
      <c r="H102" s="13" t="e">
        <v>#N/A</v>
      </c>
      <c r="I102" s="8"/>
      <c r="J102" s="39"/>
    </row>
    <row r="103" spans="1:10" x14ac:dyDescent="0.3">
      <c r="A103" s="11">
        <v>439.9</v>
      </c>
      <c r="B103" s="12">
        <v>10.7</v>
      </c>
      <c r="C103" s="11">
        <v>16.100000000000001</v>
      </c>
      <c r="D103" s="10"/>
      <c r="E103" s="10">
        <v>1.0628551943623288</v>
      </c>
      <c r="F103" s="9">
        <v>1</v>
      </c>
      <c r="G103" s="9">
        <v>3</v>
      </c>
      <c r="H103" s="9">
        <v>1</v>
      </c>
      <c r="I103" s="8"/>
      <c r="J103" s="39"/>
    </row>
    <row r="104" spans="1:10" x14ac:dyDescent="0.3">
      <c r="A104" s="15">
        <v>483.9</v>
      </c>
      <c r="B104" s="16">
        <v>9.6</v>
      </c>
      <c r="C104" s="15">
        <v>14.9</v>
      </c>
      <c r="D104" s="14"/>
      <c r="E104" s="14">
        <v>0</v>
      </c>
      <c r="F104" s="13" t="e">
        <v>#N/A</v>
      </c>
      <c r="G104" s="13">
        <v>3</v>
      </c>
      <c r="H104" s="13" t="e">
        <v>#N/A</v>
      </c>
      <c r="I104" s="8"/>
      <c r="J104" s="39"/>
    </row>
    <row r="105" spans="1:10" x14ac:dyDescent="0.3">
      <c r="A105" s="11">
        <v>471</v>
      </c>
      <c r="B105" s="12">
        <v>10.4</v>
      </c>
      <c r="C105" s="11">
        <v>16.3</v>
      </c>
      <c r="D105" s="10"/>
      <c r="E105" s="10">
        <v>-2.6202760084925565</v>
      </c>
      <c r="F105" s="9">
        <v>0</v>
      </c>
      <c r="G105" s="9">
        <v>3</v>
      </c>
      <c r="H105" s="9">
        <v>0</v>
      </c>
      <c r="I105" s="8"/>
      <c r="J105" s="39"/>
    </row>
  </sheetData>
  <mergeCells count="4">
    <mergeCell ref="M4:N4"/>
    <mergeCell ref="L19:L22"/>
    <mergeCell ref="L8:L10"/>
    <mergeCell ref="L11:L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IMC from Total Cost Summary</vt:lpstr>
      <vt:lpstr>Labor Cost</vt:lpstr>
      <vt:lpstr>&lt;150</vt:lpstr>
      <vt:lpstr>&gt;150</vt:lpstr>
      <vt:lpstr>Combined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2015-08-26T20:05:20Z</dcterms:created>
  <dcterms:modified xsi:type="dcterms:W3CDTF">2017-02-07T17:07:56Z</dcterms:modified>
</cp:coreProperties>
</file>